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300" windowHeight="8760" activeTab="2"/>
  </bookViews>
  <sheets>
    <sheet name="media" sheetId="1" r:id="rId1"/>
    <sheet name="errore casuale" sheetId="3" r:id="rId2"/>
    <sheet name="SQM" sheetId="2" r:id="rId3"/>
  </sheets>
  <calcPr calcId="125725"/>
</workbook>
</file>

<file path=xl/calcChain.xml><?xml version="1.0" encoding="utf-8"?>
<calcChain xmlns="http://schemas.openxmlformats.org/spreadsheetml/2006/main">
  <c r="E7" i="3"/>
  <c r="E8"/>
  <c r="E9"/>
  <c r="E10"/>
  <c r="E11"/>
  <c r="E12"/>
  <c r="E13"/>
  <c r="E14"/>
  <c r="E15"/>
  <c r="E6"/>
  <c r="E16" s="1"/>
  <c r="C16"/>
  <c r="D24" i="1"/>
  <c r="D22"/>
  <c r="D20"/>
  <c r="D18"/>
  <c r="C17" i="2"/>
  <c r="C13"/>
  <c r="C12"/>
  <c r="C7"/>
  <c r="G6"/>
  <c r="C33" s="1"/>
  <c r="C25" l="1"/>
  <c r="C30"/>
  <c r="C35"/>
  <c r="C41"/>
  <c r="C9"/>
  <c r="C19"/>
  <c r="G15"/>
  <c r="C32"/>
  <c r="C29"/>
  <c r="C45"/>
  <c r="C22"/>
  <c r="C11"/>
  <c r="C27"/>
  <c r="C24"/>
  <c r="C6"/>
  <c r="C14"/>
  <c r="C18"/>
  <c r="C26"/>
  <c r="C34"/>
  <c r="C42"/>
  <c r="C38"/>
  <c r="C43"/>
  <c r="C16"/>
  <c r="C40"/>
  <c r="C8"/>
  <c r="C21"/>
  <c r="C37"/>
  <c r="C10"/>
  <c r="C15"/>
  <c r="C23"/>
  <c r="C31"/>
  <c r="C39"/>
  <c r="C20"/>
  <c r="C28"/>
  <c r="C36"/>
  <c r="C44"/>
  <c r="G8" l="1"/>
  <c r="H17" s="1"/>
  <c r="G7"/>
  <c r="H15" l="1"/>
  <c r="F15"/>
  <c r="F17"/>
  <c r="E14" l="1"/>
  <c r="E22"/>
  <c r="E30"/>
  <c r="E38"/>
  <c r="E6"/>
  <c r="E13"/>
  <c r="E21"/>
  <c r="E29"/>
  <c r="E37"/>
  <c r="E45"/>
  <c r="E28"/>
  <c r="E44"/>
  <c r="E27"/>
  <c r="E10"/>
  <c r="E18"/>
  <c r="E26"/>
  <c r="E34"/>
  <c r="E42"/>
  <c r="E9"/>
  <c r="E17"/>
  <c r="E25"/>
  <c r="E33"/>
  <c r="E41"/>
  <c r="E12"/>
  <c r="E36"/>
  <c r="E11"/>
  <c r="E35"/>
  <c r="E8"/>
  <c r="E16"/>
  <c r="E24"/>
  <c r="E32"/>
  <c r="E40"/>
  <c r="E7"/>
  <c r="E15"/>
  <c r="E23"/>
  <c r="E31"/>
  <c r="E39"/>
  <c r="E20"/>
  <c r="E19"/>
  <c r="E43"/>
  <c r="D27"/>
  <c r="D35"/>
  <c r="D43"/>
  <c r="D12"/>
  <c r="D6"/>
  <c r="I15" s="1"/>
  <c r="J15" s="1"/>
  <c r="D26"/>
  <c r="D34"/>
  <c r="D42"/>
  <c r="D11"/>
  <c r="D19"/>
  <c r="D33"/>
  <c r="D18"/>
  <c r="D24"/>
  <c r="D9"/>
  <c r="D32"/>
  <c r="D23"/>
  <c r="D31"/>
  <c r="D39"/>
  <c r="D8"/>
  <c r="D16"/>
  <c r="D22"/>
  <c r="D30"/>
  <c r="D38"/>
  <c r="D7"/>
  <c r="D15"/>
  <c r="D41"/>
  <c r="D40"/>
  <c r="D21"/>
  <c r="D29"/>
  <c r="D37"/>
  <c r="D45"/>
  <c r="D14"/>
  <c r="D20"/>
  <c r="D28"/>
  <c r="D36"/>
  <c r="D44"/>
  <c r="D13"/>
  <c r="D25"/>
  <c r="D10"/>
  <c r="D17"/>
  <c r="I17"/>
</calcChain>
</file>

<file path=xl/sharedStrings.xml><?xml version="1.0" encoding="utf-8"?>
<sst xmlns="http://schemas.openxmlformats.org/spreadsheetml/2006/main" count="62" uniqueCount="49">
  <si>
    <t>N</t>
  </si>
  <si>
    <t>T</t>
  </si>
  <si>
    <t>Tmedio</t>
  </si>
  <si>
    <t>T-Tmedio</t>
  </si>
  <si>
    <t>Media errori</t>
  </si>
  <si>
    <t>Valori entro i limiti</t>
  </si>
  <si>
    <t>simbolo</t>
  </si>
  <si>
    <t>μ</t>
  </si>
  <si>
    <t>σ</t>
  </si>
  <si>
    <r>
      <t>Tmedio</t>
    </r>
    <r>
      <rPr>
        <sz val="11"/>
        <color indexed="8"/>
        <rFont val="Calibri"/>
        <family val="2"/>
      </rPr>
      <t>±2σ</t>
    </r>
  </si>
  <si>
    <t>Scarto Quadratico Medio</t>
  </si>
  <si>
    <t>Tmedio  + σ</t>
  </si>
  <si>
    <t>Tmedio - σ</t>
  </si>
  <si>
    <t>Tmedio  + 2σ</t>
  </si>
  <si>
    <t>Tmedio -2σ</t>
  </si>
  <si>
    <t>si legge</t>
  </si>
  <si>
    <t>mu</t>
  </si>
  <si>
    <t>sigma</t>
  </si>
  <si>
    <t>Tmedio±σ</t>
  </si>
  <si>
    <t>Tmax</t>
  </si>
  <si>
    <t>Tmin</t>
  </si>
  <si>
    <t>Calcolare il tempo medio</t>
  </si>
  <si>
    <t>T-Tmedio (sec)</t>
  </si>
  <si>
    <t>T (sec)</t>
  </si>
  <si>
    <t>scarto</t>
  </si>
  <si>
    <t>Tmed</t>
  </si>
  <si>
    <t>sec</t>
  </si>
  <si>
    <t>Determinare il tempo massimo</t>
  </si>
  <si>
    <t>Determinare il tempo minimo</t>
  </si>
  <si>
    <t>Calcolare l'errore massimo</t>
  </si>
  <si>
    <t>(Tmax-Tmin)/2</t>
  </si>
  <si>
    <t xml:space="preserve"> per cui prendereno come valor</t>
  </si>
  <si>
    <t>Gli errori vengono sempre approssimati per eccesso</t>
  </si>
  <si>
    <t>Come procedere</t>
  </si>
  <si>
    <t>Risultato delle misura</t>
  </si>
  <si>
    <t>MISURE</t>
  </si>
  <si>
    <t>Il periodo di oscillazione del pendolo è</t>
  </si>
  <si>
    <r>
      <t xml:space="preserve">3,51 sec </t>
    </r>
    <r>
      <rPr>
        <b/>
        <sz val="14"/>
        <color theme="1"/>
        <rFont val="Calibri"/>
        <family val="2"/>
      </rPr>
      <t>± 0,2 sec</t>
    </r>
  </si>
  <si>
    <t>Analisi dell'errore casuale</t>
  </si>
  <si>
    <t>MEDIA</t>
  </si>
  <si>
    <t>Misura del periodo di oscillazione di un pendolo</t>
  </si>
  <si>
    <t>Scarto quadratico medio</t>
  </si>
  <si>
    <t>legenda</t>
  </si>
  <si>
    <t>no: misura al difuori dei limiti</t>
  </si>
  <si>
    <r>
      <t>Tmedio</t>
    </r>
    <r>
      <rPr>
        <sz val="11"/>
        <color theme="3"/>
        <rFont val="Calibri"/>
        <family val="2"/>
      </rPr>
      <t>±σ</t>
    </r>
  </si>
  <si>
    <r>
      <t>Tmedio</t>
    </r>
    <r>
      <rPr>
        <sz val="11"/>
        <color theme="3"/>
        <rFont val="Calibri"/>
        <family val="2"/>
      </rPr>
      <t>±2σ</t>
    </r>
  </si>
  <si>
    <t xml:space="preserve">ok: misura che riemtra nei limiti </t>
  </si>
  <si>
    <t>Periodo di oscillazione del pendolo</t>
  </si>
  <si>
    <r>
      <t xml:space="preserve">3,5 sec </t>
    </r>
    <r>
      <rPr>
        <b/>
        <sz val="12"/>
        <color rgb="FFFF0000"/>
        <rFont val="Calibri"/>
        <family val="2"/>
      </rPr>
      <t>±</t>
    </r>
    <r>
      <rPr>
        <b/>
        <sz val="12"/>
        <color rgb="FFFF0000"/>
        <rFont val="Calibri"/>
        <family val="2"/>
        <scheme val="minor"/>
      </rPr>
      <t xml:space="preserve"> 0,12 sec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</si>
</sst>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3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0" fillId="0" borderId="0" xfId="0" applyNumberFormat="1" applyAlignment="1">
      <alignment horizontal="left" indent="2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9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2" fillId="0" borderId="0" xfId="0" applyFont="1" applyBorder="1"/>
    <xf numFmtId="2" fontId="2" fillId="0" borderId="0" xfId="0" applyNumberFormat="1" applyFont="1" applyBorder="1" applyAlignment="1">
      <alignment horizontal="left" indent="2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2" fontId="0" fillId="0" borderId="0" xfId="0" applyNumberFormat="1" applyBorder="1" applyAlignment="1">
      <alignment horizontal="left" indent="2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/>
    <xf numFmtId="0" fontId="10" fillId="0" borderId="0" xfId="0" applyFont="1"/>
    <xf numFmtId="0" fontId="9" fillId="0" borderId="0" xfId="0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9" fontId="11" fillId="0" borderId="0" xfId="0" applyNumberFormat="1" applyFont="1" applyBorder="1" applyAlignment="1">
      <alignment horizontal="center"/>
    </xf>
    <xf numFmtId="0" fontId="11" fillId="0" borderId="21" xfId="0" quotePrefix="1" applyFont="1" applyBorder="1"/>
    <xf numFmtId="0" fontId="11" fillId="0" borderId="20" xfId="0" applyFont="1" applyBorder="1"/>
    <xf numFmtId="0" fontId="11" fillId="0" borderId="0" xfId="0" applyFont="1" applyBorder="1"/>
    <xf numFmtId="0" fontId="11" fillId="0" borderId="21" xfId="0" applyFont="1" applyBorder="1"/>
    <xf numFmtId="0" fontId="11" fillId="0" borderId="22" xfId="0" applyFont="1" applyBorder="1" applyAlignment="1">
      <alignment horizontal="center"/>
    </xf>
    <xf numFmtId="9" fontId="11" fillId="0" borderId="23" xfId="0" applyNumberFormat="1" applyFont="1" applyBorder="1" applyAlignment="1">
      <alignment horizontal="center"/>
    </xf>
    <xf numFmtId="0" fontId="11" fillId="0" borderId="24" xfId="0" quotePrefix="1" applyFont="1" applyBorder="1"/>
    <xf numFmtId="0" fontId="8" fillId="0" borderId="0" xfId="0" applyFont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2" fillId="0" borderId="25" xfId="0" applyFont="1" applyBorder="1"/>
    <xf numFmtId="0" fontId="0" fillId="0" borderId="25" xfId="0" applyBorder="1"/>
    <xf numFmtId="0" fontId="17" fillId="0" borderId="1" xfId="0" applyFont="1" applyFill="1" applyBorder="1"/>
    <xf numFmtId="0" fontId="0" fillId="0" borderId="8" xfId="0" applyBorder="1"/>
    <xf numFmtId="0" fontId="15" fillId="0" borderId="2" xfId="0" quotePrefix="1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31</xdr:row>
      <xdr:rowOff>7620</xdr:rowOff>
    </xdr:from>
    <xdr:to>
      <xdr:col>6</xdr:col>
      <xdr:colOff>0</xdr:colOff>
      <xdr:row>36</xdr:row>
      <xdr:rowOff>7620</xdr:rowOff>
    </xdr:to>
    <xdr:sp macro="" textlink="">
      <xdr:nvSpPr>
        <xdr:cNvPr id="2" name="CasellaDiTesto 1"/>
        <xdr:cNvSpPr txBox="1"/>
      </xdr:nvSpPr>
      <xdr:spPr>
        <a:xfrm>
          <a:off x="647700" y="5897880"/>
          <a:ext cx="4175760" cy="9144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 cmpd="sng">
          <a:solidFill>
            <a:schemeClr val="tx2">
              <a:alpha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Poichè c'è un errore sulla prima cifra decimale del valore medio, non ha significato scrivere i centesimi</a:t>
          </a:r>
        </a:p>
        <a:p>
          <a:r>
            <a:rPr lang="it-IT" sz="1100"/>
            <a:t>Così più correttamente scriveremo</a:t>
          </a:r>
        </a:p>
        <a:p>
          <a:pPr algn="ctr"/>
          <a:r>
            <a:rPr lang="it-IT" sz="1400"/>
            <a:t>T medio = 3,5 sec  ± 0,2 sec</a:t>
          </a:r>
        </a:p>
        <a:p>
          <a:endParaRPr lang="it-IT" sz="1100"/>
        </a:p>
      </xdr:txBody>
    </xdr:sp>
    <xdr:clientData/>
  </xdr:twoCellAnchor>
  <xdr:twoCellAnchor>
    <xdr:from>
      <xdr:col>3</xdr:col>
      <xdr:colOff>739140</xdr:colOff>
      <xdr:row>5</xdr:row>
      <xdr:rowOff>7620</xdr:rowOff>
    </xdr:from>
    <xdr:to>
      <xdr:col>6</xdr:col>
      <xdr:colOff>38100</xdr:colOff>
      <xdr:row>8</xdr:row>
      <xdr:rowOff>68580</xdr:rowOff>
    </xdr:to>
    <xdr:sp macro="" textlink="">
      <xdr:nvSpPr>
        <xdr:cNvPr id="3" name="CasellaDiTesto 2"/>
        <xdr:cNvSpPr txBox="1"/>
      </xdr:nvSpPr>
      <xdr:spPr>
        <a:xfrm>
          <a:off x="2964180" y="1059180"/>
          <a:ext cx="1897380" cy="609600"/>
        </a:xfrm>
        <a:prstGeom prst="rect">
          <a:avLst/>
        </a:prstGeom>
        <a:solidFill>
          <a:srgbClr val="FFFF00"/>
        </a:solidFill>
        <a:ln w="222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Cliccando sulla cella potete vedere il comando di Excel usato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579120</xdr:colOff>
      <xdr:row>3</xdr:row>
      <xdr:rowOff>198120</xdr:rowOff>
    </xdr:from>
    <xdr:to>
      <xdr:col>10</xdr:col>
      <xdr:colOff>38100</xdr:colOff>
      <xdr:row>7</xdr:row>
      <xdr:rowOff>30480</xdr:rowOff>
    </xdr:to>
    <xdr:sp macro="" textlink="">
      <xdr:nvSpPr>
        <xdr:cNvPr id="2" name="CasellaDiTesto 1"/>
        <xdr:cNvSpPr txBox="1"/>
      </xdr:nvSpPr>
      <xdr:spPr>
        <a:xfrm>
          <a:off x="4236720" y="838200"/>
          <a:ext cx="1897380" cy="609600"/>
        </a:xfrm>
        <a:prstGeom prst="rect">
          <a:avLst/>
        </a:prstGeom>
        <a:solidFill>
          <a:srgbClr val="FFFF00"/>
        </a:solidFill>
        <a:ln w="222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Cliccando sulla cella potete vedere il comando di Excel usato</a:t>
          </a:r>
        </a:p>
      </xdr:txBody>
    </xdr:sp>
    <xdr:clientData/>
  </xdr:twoCellAnchor>
  <xdr:twoCellAnchor>
    <xdr:from>
      <xdr:col>6</xdr:col>
      <xdr:colOff>99060</xdr:colOff>
      <xdr:row>9</xdr:row>
      <xdr:rowOff>38100</xdr:rowOff>
    </xdr:from>
    <xdr:to>
      <xdr:col>11</xdr:col>
      <xdr:colOff>45720</xdr:colOff>
      <xdr:row>15</xdr:row>
      <xdr:rowOff>129540</xdr:rowOff>
    </xdr:to>
    <xdr:sp macro="" textlink="">
      <xdr:nvSpPr>
        <xdr:cNvPr id="3" name="CasellaDiTesto 2"/>
        <xdr:cNvSpPr txBox="1"/>
      </xdr:nvSpPr>
      <xdr:spPr>
        <a:xfrm>
          <a:off x="3756660" y="1821180"/>
          <a:ext cx="2994660" cy="1196340"/>
        </a:xfrm>
        <a:prstGeom prst="rect">
          <a:avLst/>
        </a:prstGeom>
        <a:solidFill>
          <a:schemeClr val="tx2">
            <a:lumMod val="20000"/>
            <a:lumOff val="80000"/>
            <a:alpha val="75000"/>
          </a:schemeClr>
        </a:solidFill>
        <a:ln w="2540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Il fatto che la media degli scarti sia pari a = 0 sec ci conferma che gli errori commessi sono  del tutto casuali.</a:t>
          </a:r>
          <a:r>
            <a:rPr lang="it-IT" sz="1100" baseline="0"/>
            <a:t> Cioè alcune misure sono in eccesso altre per difetto. </a:t>
          </a:r>
        </a:p>
        <a:p>
          <a:r>
            <a:rPr lang="it-IT" sz="1100" baseline="0"/>
            <a:t>Per questo prendiamo come valore più probabile della misura la media delle misure effettuate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18</xdr:row>
      <xdr:rowOff>0</xdr:rowOff>
    </xdr:from>
    <xdr:to>
      <xdr:col>6</xdr:col>
      <xdr:colOff>129540</xdr:colOff>
      <xdr:row>21</xdr:row>
      <xdr:rowOff>114300</xdr:rowOff>
    </xdr:to>
    <xdr:sp macro="" textlink="">
      <xdr:nvSpPr>
        <xdr:cNvPr id="3" name="CasellaDiTesto 2"/>
        <xdr:cNvSpPr txBox="1"/>
      </xdr:nvSpPr>
      <xdr:spPr>
        <a:xfrm>
          <a:off x="3147060" y="3528060"/>
          <a:ext cx="1577340" cy="662940"/>
        </a:xfrm>
        <a:prstGeom prst="rect">
          <a:avLst/>
        </a:prstGeom>
        <a:solidFill>
          <a:srgbClr val="FFFF00"/>
        </a:solidFill>
        <a:ln w="254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Cliccando sulla cella potete vedere il comando di Excel usato</a:t>
          </a:r>
          <a:endParaRPr lang="it-IT"/>
        </a:p>
        <a:p>
          <a:endParaRPr lang="it-IT" sz="1100"/>
        </a:p>
      </xdr:txBody>
    </xdr:sp>
    <xdr:clientData/>
  </xdr:twoCellAnchor>
  <xdr:twoCellAnchor>
    <xdr:from>
      <xdr:col>5</xdr:col>
      <xdr:colOff>121920</xdr:colOff>
      <xdr:row>24</xdr:row>
      <xdr:rowOff>45720</xdr:rowOff>
    </xdr:from>
    <xdr:to>
      <xdr:col>9</xdr:col>
      <xdr:colOff>68580</xdr:colOff>
      <xdr:row>43</xdr:row>
      <xdr:rowOff>60960</xdr:rowOff>
    </xdr:to>
    <xdr:sp macro="" textlink="">
      <xdr:nvSpPr>
        <xdr:cNvPr id="4" name="CasellaDiTesto 3"/>
        <xdr:cNvSpPr txBox="1"/>
      </xdr:nvSpPr>
      <xdr:spPr>
        <a:xfrm>
          <a:off x="3169920" y="4671060"/>
          <a:ext cx="3863340" cy="348996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/>
            <a:t>Come procedere quando si fanno molte misure :</a:t>
          </a:r>
        </a:p>
        <a:p>
          <a:r>
            <a:rPr lang="it-IT" sz="1100"/>
            <a:t>1- si prende il valore medio come valore probabilmente più vicino a quello vero</a:t>
          </a:r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/>
            <a:t>2) si calcola lo scarto quadratico medio</a:t>
          </a:r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/>
            <a:t>3) il risultato della misura è:</a:t>
          </a:r>
        </a:p>
        <a:p>
          <a:endParaRPr lang="it-IT" sz="1100"/>
        </a:p>
        <a:p>
          <a:endParaRPr lang="it-IT" sz="1100"/>
        </a:p>
        <a:p>
          <a:r>
            <a:rPr lang="it-IT" sz="1100"/>
            <a:t>Questo significa che probabilmente il 68,3% delle misure rientarno nell'intervallo</a:t>
          </a:r>
        </a:p>
        <a:p>
          <a:endParaRPr lang="it-IT" sz="1100"/>
        </a:p>
        <a:p>
          <a:r>
            <a:rPr lang="it-IT" sz="1100"/>
            <a:t>e il 95,5% delle misure cadono nell'intervallo</a:t>
          </a:r>
        </a:p>
      </xdr:txBody>
    </xdr:sp>
    <xdr:clientData/>
  </xdr:twoCellAnchor>
  <xdr:twoCellAnchor>
    <xdr:from>
      <xdr:col>5</xdr:col>
      <xdr:colOff>518160</xdr:colOff>
      <xdr:row>27</xdr:row>
      <xdr:rowOff>106680</xdr:rowOff>
    </xdr:from>
    <xdr:to>
      <xdr:col>6</xdr:col>
      <xdr:colOff>563880</xdr:colOff>
      <xdr:row>29</xdr:row>
      <xdr:rowOff>60960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66160" y="5280660"/>
          <a:ext cx="1592580" cy="32004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228600</xdr:colOff>
      <xdr:row>31</xdr:row>
      <xdr:rowOff>68580</xdr:rowOff>
    </xdr:from>
    <xdr:to>
      <xdr:col>8</xdr:col>
      <xdr:colOff>335280</xdr:colOff>
      <xdr:row>34</xdr:row>
      <xdr:rowOff>30480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276600" y="5974080"/>
          <a:ext cx="3413760" cy="51054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1379220</xdr:colOff>
      <xdr:row>35</xdr:row>
      <xdr:rowOff>76200</xdr:rowOff>
    </xdr:from>
    <xdr:to>
      <xdr:col>6</xdr:col>
      <xdr:colOff>495300</xdr:colOff>
      <xdr:row>37</xdr:row>
      <xdr:rowOff>60960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427220" y="6713220"/>
          <a:ext cx="662940" cy="3505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1333500</xdr:colOff>
      <xdr:row>39</xdr:row>
      <xdr:rowOff>53340</xdr:rowOff>
    </xdr:from>
    <xdr:to>
      <xdr:col>7</xdr:col>
      <xdr:colOff>45720</xdr:colOff>
      <xdr:row>40</xdr:row>
      <xdr:rowOff>45720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381500" y="7421880"/>
          <a:ext cx="868680" cy="17526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1066800</xdr:colOff>
      <xdr:row>41</xdr:row>
      <xdr:rowOff>129540</xdr:rowOff>
    </xdr:from>
    <xdr:to>
      <xdr:col>6</xdr:col>
      <xdr:colOff>541020</xdr:colOff>
      <xdr:row>42</xdr:row>
      <xdr:rowOff>121920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7863840"/>
          <a:ext cx="1021080" cy="1752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5"/>
  <sheetViews>
    <sheetView workbookViewId="0">
      <selection activeCell="H7" sqref="H7"/>
    </sheetView>
  </sheetViews>
  <sheetFormatPr defaultRowHeight="14.4"/>
  <cols>
    <col min="2" max="2" width="8.88671875" style="2"/>
    <col min="3" max="3" width="14.6640625" style="1" customWidth="1"/>
    <col min="4" max="4" width="17.44140625" style="2" customWidth="1"/>
    <col min="5" max="5" width="10" style="2" customWidth="1"/>
    <col min="6" max="6" width="10.44140625" style="2" customWidth="1"/>
    <col min="7" max="7" width="10.77734375" customWidth="1"/>
    <col min="9" max="9" width="10.44140625" bestFit="1" customWidth="1"/>
    <col min="10" max="10" width="8.5546875" customWidth="1"/>
    <col min="12" max="12" width="12.33203125" customWidth="1"/>
  </cols>
  <sheetData>
    <row r="1" spans="2:12" ht="21">
      <c r="B1" s="46" t="s">
        <v>40</v>
      </c>
      <c r="C1" s="46"/>
      <c r="D1" s="46"/>
      <c r="E1" s="46"/>
      <c r="F1" s="46"/>
    </row>
    <row r="2" spans="2:12" ht="15" thickBot="1">
      <c r="H2" s="10"/>
      <c r="I2" s="10"/>
      <c r="J2" s="10"/>
    </row>
    <row r="3" spans="2:12" ht="18">
      <c r="B3" s="49" t="s">
        <v>35</v>
      </c>
      <c r="C3" s="50"/>
      <c r="I3" s="2"/>
    </row>
    <row r="4" spans="2:12">
      <c r="B4" s="27" t="s">
        <v>0</v>
      </c>
      <c r="C4" s="28" t="s">
        <v>23</v>
      </c>
      <c r="F4" s="8"/>
      <c r="G4" s="11"/>
      <c r="I4" s="2"/>
      <c r="J4" s="11"/>
    </row>
    <row r="5" spans="2:12">
      <c r="B5" s="27">
        <v>1</v>
      </c>
      <c r="C5" s="28">
        <v>3.6440000000000001</v>
      </c>
      <c r="G5" s="12"/>
      <c r="I5" s="3"/>
      <c r="J5" s="11"/>
    </row>
    <row r="6" spans="2:12">
      <c r="B6" s="27">
        <v>2</v>
      </c>
      <c r="C6" s="28">
        <v>3.5</v>
      </c>
      <c r="G6" s="11"/>
      <c r="I6" s="3"/>
      <c r="J6" s="11"/>
    </row>
    <row r="7" spans="2:12">
      <c r="B7" s="27">
        <v>3</v>
      </c>
      <c r="C7" s="28">
        <v>3.5779999999999998</v>
      </c>
      <c r="G7" s="11"/>
      <c r="I7" s="3"/>
      <c r="J7" s="11"/>
    </row>
    <row r="8" spans="2:12">
      <c r="B8" s="27">
        <v>4</v>
      </c>
      <c r="C8" s="28">
        <v>3.4340000000000099</v>
      </c>
      <c r="G8" s="12"/>
      <c r="I8" s="3"/>
      <c r="J8" s="11"/>
    </row>
    <row r="9" spans="2:12">
      <c r="B9" s="27">
        <v>5</v>
      </c>
      <c r="C9" s="28">
        <v>3.633</v>
      </c>
      <c r="G9" s="11"/>
      <c r="I9" s="3"/>
      <c r="J9" s="11"/>
    </row>
    <row r="10" spans="2:12">
      <c r="B10" s="27">
        <v>6</v>
      </c>
      <c r="C10" s="28">
        <v>3.3340000000000001</v>
      </c>
      <c r="G10" s="11"/>
      <c r="I10" s="3"/>
      <c r="J10" s="11"/>
    </row>
    <row r="11" spans="2:12">
      <c r="B11" s="27">
        <v>7</v>
      </c>
      <c r="C11" s="28">
        <v>3.7</v>
      </c>
      <c r="G11" s="3"/>
      <c r="I11" s="3"/>
      <c r="J11" s="2"/>
      <c r="K11" s="6"/>
      <c r="L11" s="5"/>
    </row>
    <row r="12" spans="2:12">
      <c r="B12" s="27">
        <v>8</v>
      </c>
      <c r="C12" s="28">
        <v>3.5659999999999998</v>
      </c>
      <c r="G12" s="4"/>
      <c r="I12" s="3"/>
    </row>
    <row r="13" spans="2:12">
      <c r="B13" s="27">
        <v>9</v>
      </c>
      <c r="C13" s="28">
        <v>3.367</v>
      </c>
      <c r="G13" s="3"/>
      <c r="I13" s="3"/>
      <c r="J13" s="2"/>
      <c r="K13" s="6"/>
      <c r="L13" s="5"/>
    </row>
    <row r="14" spans="2:12" ht="15" thickBot="1">
      <c r="B14" s="29">
        <v>10</v>
      </c>
      <c r="C14" s="30">
        <v>3.367</v>
      </c>
      <c r="G14" s="3"/>
      <c r="I14" s="3"/>
    </row>
    <row r="15" spans="2:12" ht="15" thickBot="1">
      <c r="G15" s="3"/>
      <c r="H15" s="7"/>
      <c r="I15" s="7"/>
    </row>
    <row r="16" spans="2:12" ht="18.600000000000001" thickBot="1">
      <c r="B16" s="25"/>
      <c r="C16" s="47" t="s">
        <v>33</v>
      </c>
      <c r="D16" s="47"/>
      <c r="E16" s="47"/>
      <c r="F16" s="26"/>
    </row>
    <row r="17" spans="2:9">
      <c r="B17" s="20">
        <v>1</v>
      </c>
      <c r="C17" s="53" t="s">
        <v>21</v>
      </c>
      <c r="D17" s="53"/>
      <c r="E17" s="53"/>
      <c r="F17" s="21"/>
    </row>
    <row r="18" spans="2:9">
      <c r="B18" s="20"/>
      <c r="C18" s="13" t="s">
        <v>25</v>
      </c>
      <c r="D18" s="16">
        <f>AVERAGE(C5:C14)</f>
        <v>3.5123000000000006</v>
      </c>
      <c r="E18" s="17" t="s">
        <v>26</v>
      </c>
      <c r="F18" s="21"/>
    </row>
    <row r="19" spans="2:9">
      <c r="B19" s="20">
        <v>2</v>
      </c>
      <c r="C19" s="53" t="s">
        <v>27</v>
      </c>
      <c r="D19" s="53"/>
      <c r="E19" s="53"/>
      <c r="F19" s="21"/>
    </row>
    <row r="20" spans="2:9">
      <c r="B20" s="20"/>
      <c r="C20" s="13" t="s">
        <v>19</v>
      </c>
      <c r="D20" s="16">
        <f>MAX(C5:C14)</f>
        <v>3.7</v>
      </c>
      <c r="E20" s="17" t="s">
        <v>26</v>
      </c>
      <c r="F20" s="21"/>
    </row>
    <row r="21" spans="2:9">
      <c r="B21" s="20">
        <v>3</v>
      </c>
      <c r="C21" s="53" t="s">
        <v>28</v>
      </c>
      <c r="D21" s="53"/>
      <c r="E21" s="53"/>
      <c r="F21" s="21"/>
    </row>
    <row r="22" spans="2:9">
      <c r="B22" s="20"/>
      <c r="C22" s="13" t="s">
        <v>20</v>
      </c>
      <c r="D22" s="16">
        <f>MIN(C5:C14)</f>
        <v>3.3340000000000001</v>
      </c>
      <c r="E22" s="17" t="s">
        <v>26</v>
      </c>
      <c r="F22" s="21"/>
    </row>
    <row r="23" spans="2:9">
      <c r="B23" s="20">
        <v>4</v>
      </c>
      <c r="C23" s="53" t="s">
        <v>29</v>
      </c>
      <c r="D23" s="53"/>
      <c r="E23" s="53"/>
      <c r="F23" s="21"/>
    </row>
    <row r="24" spans="2:9">
      <c r="B24" s="20"/>
      <c r="C24" s="18" t="s">
        <v>30</v>
      </c>
      <c r="D24" s="16">
        <f>(D20-D22)/2</f>
        <v>0.18300000000000005</v>
      </c>
      <c r="E24" s="17" t="s">
        <v>26</v>
      </c>
      <c r="F24" s="21"/>
      <c r="I24" s="10"/>
    </row>
    <row r="25" spans="2:9">
      <c r="B25" s="20"/>
      <c r="C25" s="19"/>
      <c r="D25" s="14"/>
      <c r="E25" s="15"/>
      <c r="F25" s="21"/>
    </row>
    <row r="26" spans="2:9">
      <c r="B26" s="20"/>
      <c r="C26" s="55" t="s">
        <v>32</v>
      </c>
      <c r="D26" s="55"/>
      <c r="E26" s="55"/>
      <c r="F26" s="21"/>
    </row>
    <row r="27" spans="2:9" ht="15" thickBot="1">
      <c r="B27" s="22"/>
      <c r="C27" s="54" t="s">
        <v>31</v>
      </c>
      <c r="D27" s="54"/>
      <c r="E27" s="23">
        <v>0.2</v>
      </c>
      <c r="F27" s="24" t="s">
        <v>26</v>
      </c>
    </row>
    <row r="28" spans="2:9">
      <c r="D28" s="3"/>
    </row>
    <row r="29" spans="2:9" ht="18">
      <c r="B29" s="48" t="s">
        <v>34</v>
      </c>
      <c r="C29" s="48"/>
      <c r="D29" s="48"/>
      <c r="E29" s="48"/>
      <c r="F29" s="48"/>
    </row>
    <row r="30" spans="2:9" ht="18">
      <c r="B30" s="51" t="s">
        <v>36</v>
      </c>
      <c r="C30" s="51"/>
      <c r="D30" s="51"/>
      <c r="E30" s="52" t="s">
        <v>37</v>
      </c>
      <c r="F30" s="52"/>
    </row>
    <row r="31" spans="2:9">
      <c r="D31" s="3"/>
    </row>
    <row r="32" spans="2:9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</sheetData>
  <mergeCells count="12">
    <mergeCell ref="B1:F1"/>
    <mergeCell ref="C16:E16"/>
    <mergeCell ref="B29:F29"/>
    <mergeCell ref="B3:C3"/>
    <mergeCell ref="B30:D30"/>
    <mergeCell ref="E30:F30"/>
    <mergeCell ref="C17:E17"/>
    <mergeCell ref="C19:E19"/>
    <mergeCell ref="C21:E21"/>
    <mergeCell ref="C23:E23"/>
    <mergeCell ref="C27:D27"/>
    <mergeCell ref="C26:E26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6"/>
  <sheetViews>
    <sheetView workbookViewId="0">
      <selection activeCell="B1" sqref="B1"/>
    </sheetView>
  </sheetViews>
  <sheetFormatPr defaultRowHeight="14.4"/>
  <sheetData>
    <row r="1" spans="2:7" ht="21">
      <c r="B1" s="32" t="s">
        <v>40</v>
      </c>
      <c r="C1" s="32"/>
      <c r="D1" s="32"/>
      <c r="E1" s="32"/>
      <c r="F1" s="32"/>
    </row>
    <row r="3" spans="2:7" ht="15" thickBot="1">
      <c r="D3" s="51" t="s">
        <v>38</v>
      </c>
      <c r="E3" s="51"/>
      <c r="F3" s="51"/>
    </row>
    <row r="4" spans="2:7" ht="18">
      <c r="B4" s="56" t="s">
        <v>35</v>
      </c>
      <c r="C4" s="57"/>
      <c r="E4" s="9" t="s">
        <v>24</v>
      </c>
    </row>
    <row r="5" spans="2:7">
      <c r="B5" s="27" t="s">
        <v>0</v>
      </c>
      <c r="C5" s="28" t="s">
        <v>23</v>
      </c>
      <c r="E5" s="9" t="s">
        <v>22</v>
      </c>
      <c r="F5" s="11"/>
    </row>
    <row r="6" spans="2:7">
      <c r="B6" s="27">
        <v>1</v>
      </c>
      <c r="C6" s="28">
        <v>3.6440000000000001</v>
      </c>
      <c r="E6" s="3">
        <f>C6-$C$16</f>
        <v>0.13169999999999948</v>
      </c>
      <c r="F6" s="11"/>
      <c r="G6" s="10"/>
    </row>
    <row r="7" spans="2:7">
      <c r="B7" s="27">
        <v>2</v>
      </c>
      <c r="C7" s="28">
        <v>3.5</v>
      </c>
      <c r="E7" s="3">
        <f t="shared" ref="E7:E15" si="0">C7-$C$16</f>
        <v>-1.2300000000000644E-2</v>
      </c>
      <c r="F7" s="11"/>
    </row>
    <row r="8" spans="2:7">
      <c r="B8" s="27">
        <v>3</v>
      </c>
      <c r="C8" s="28">
        <v>3.5779999999999998</v>
      </c>
      <c r="E8" s="3">
        <f t="shared" si="0"/>
        <v>6.5699999999999203E-2</v>
      </c>
      <c r="F8" s="11"/>
    </row>
    <row r="9" spans="2:7">
      <c r="B9" s="27">
        <v>4</v>
      </c>
      <c r="C9" s="28">
        <v>3.4340000000000099</v>
      </c>
      <c r="E9" s="3">
        <f t="shared" si="0"/>
        <v>-7.829999999999071E-2</v>
      </c>
      <c r="F9" s="11"/>
    </row>
    <row r="10" spans="2:7">
      <c r="B10" s="27">
        <v>5</v>
      </c>
      <c r="C10" s="28">
        <v>3.633</v>
      </c>
      <c r="E10" s="3">
        <f t="shared" si="0"/>
        <v>0.12069999999999936</v>
      </c>
      <c r="F10" s="11"/>
    </row>
    <row r="11" spans="2:7">
      <c r="B11" s="27">
        <v>6</v>
      </c>
      <c r="C11" s="28">
        <v>3.3340000000000001</v>
      </c>
      <c r="E11" s="3">
        <f t="shared" si="0"/>
        <v>-0.17830000000000057</v>
      </c>
      <c r="F11" s="11"/>
    </row>
    <row r="12" spans="2:7">
      <c r="B12" s="27">
        <v>7</v>
      </c>
      <c r="C12" s="28">
        <v>3.7</v>
      </c>
      <c r="E12" s="3">
        <f t="shared" si="0"/>
        <v>0.18769999999999953</v>
      </c>
      <c r="F12" s="9"/>
    </row>
    <row r="13" spans="2:7">
      <c r="B13" s="27">
        <v>8</v>
      </c>
      <c r="C13" s="28">
        <v>3.5659999999999998</v>
      </c>
      <c r="E13" s="3">
        <f t="shared" si="0"/>
        <v>5.3699999999999193E-2</v>
      </c>
    </row>
    <row r="14" spans="2:7">
      <c r="B14" s="27">
        <v>9</v>
      </c>
      <c r="C14" s="28">
        <v>3.367</v>
      </c>
      <c r="E14" s="3">
        <f t="shared" si="0"/>
        <v>-0.14530000000000065</v>
      </c>
      <c r="F14" s="9"/>
    </row>
    <row r="15" spans="2:7" ht="15" thickBot="1">
      <c r="B15" s="29">
        <v>10</v>
      </c>
      <c r="C15" s="30">
        <v>3.367</v>
      </c>
      <c r="E15" s="3">
        <f t="shared" si="0"/>
        <v>-0.14530000000000065</v>
      </c>
    </row>
    <row r="16" spans="2:7">
      <c r="B16" t="s">
        <v>2</v>
      </c>
      <c r="C16" s="3">
        <f>AVERAGE(C6:C15)</f>
        <v>3.5123000000000006</v>
      </c>
      <c r="D16" s="7" t="s">
        <v>39</v>
      </c>
      <c r="E16" s="7">
        <f>AVERAGE(E6:E15)</f>
        <v>3.5527136788005011E-16</v>
      </c>
    </row>
  </sheetData>
  <mergeCells count="2">
    <mergeCell ref="D3:F3"/>
    <mergeCell ref="B4:C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B20" workbookViewId="0">
      <selection activeCell="M27" sqref="M27"/>
    </sheetView>
  </sheetViews>
  <sheetFormatPr defaultRowHeight="14.4"/>
  <cols>
    <col min="5" max="5" width="11.109375" customWidth="1"/>
    <col min="6" max="6" width="22.5546875" customWidth="1"/>
    <col min="8" max="8" width="16.77734375" customWidth="1"/>
    <col min="11" max="11" width="10.88671875" customWidth="1"/>
  </cols>
  <sheetData>
    <row r="1" spans="1:11" ht="21">
      <c r="A1" s="32" t="s">
        <v>40</v>
      </c>
    </row>
    <row r="2" spans="1:11" ht="21">
      <c r="A2" s="32"/>
    </row>
    <row r="3" spans="1:11" ht="18">
      <c r="A3" s="61" t="s">
        <v>41</v>
      </c>
      <c r="B3" s="61"/>
      <c r="C3" s="61"/>
      <c r="D3" s="61"/>
      <c r="E3" s="61"/>
    </row>
    <row r="5" spans="1:11">
      <c r="A5" s="2" t="s">
        <v>0</v>
      </c>
      <c r="B5" s="1" t="s">
        <v>1</v>
      </c>
      <c r="C5" s="2" t="s">
        <v>3</v>
      </c>
      <c r="D5" s="2" t="s">
        <v>18</v>
      </c>
      <c r="E5" s="8" t="s">
        <v>9</v>
      </c>
      <c r="G5" s="65" t="s">
        <v>26</v>
      </c>
      <c r="H5" s="31" t="s">
        <v>6</v>
      </c>
      <c r="I5" s="31" t="s">
        <v>15</v>
      </c>
    </row>
    <row r="6" spans="1:11">
      <c r="A6" s="2">
        <v>1</v>
      </c>
      <c r="B6" s="1">
        <v>3.6440000000000001</v>
      </c>
      <c r="C6" s="3">
        <f>B6-$G$6</f>
        <v>0.14339999999999886</v>
      </c>
      <c r="D6" s="2" t="str">
        <f t="shared" ref="D6:D45" si="0">IF(OR(B6&lt;$F$15, B6&gt;$H$15),"no","ok")</f>
        <v>no</v>
      </c>
      <c r="E6" s="2" t="str">
        <f t="shared" ref="E6:E45" si="1">IF(OR(B6&lt;$F$17,B6&gt;$H$17),"no","ok")</f>
        <v>ok</v>
      </c>
      <c r="F6" s="68" t="s">
        <v>2</v>
      </c>
      <c r="G6" s="66">
        <f>AVERAGE(B6:B45)</f>
        <v>3.5006000000000013</v>
      </c>
      <c r="H6" s="35" t="s">
        <v>7</v>
      </c>
      <c r="I6" s="36" t="s">
        <v>16</v>
      </c>
    </row>
    <row r="7" spans="1:11">
      <c r="A7" s="2">
        <v>2</v>
      </c>
      <c r="B7" s="1">
        <v>3.5</v>
      </c>
      <c r="C7" s="3">
        <f>B7-$G$6</f>
        <v>-6.0000000000126619E-4</v>
      </c>
      <c r="D7" s="31" t="str">
        <f t="shared" si="0"/>
        <v>ok</v>
      </c>
      <c r="E7" s="31" t="str">
        <f t="shared" si="1"/>
        <v>ok</v>
      </c>
      <c r="F7" s="69" t="s">
        <v>4</v>
      </c>
      <c r="G7" s="67">
        <f>AVERAGE(C6:C45)</f>
        <v>-2.4424906541753446E-16</v>
      </c>
      <c r="H7" s="31"/>
      <c r="I7" s="31"/>
    </row>
    <row r="8" spans="1:11">
      <c r="A8" s="2">
        <v>3</v>
      </c>
      <c r="B8" s="1">
        <v>3.5779999999999998</v>
      </c>
      <c r="C8" s="3">
        <f>B8-$G$6</f>
        <v>7.7399999999998581E-2</v>
      </c>
      <c r="D8" s="31" t="str">
        <f t="shared" si="0"/>
        <v>ok</v>
      </c>
      <c r="E8" s="31" t="str">
        <f t="shared" si="1"/>
        <v>ok</v>
      </c>
      <c r="F8" s="68" t="s">
        <v>10</v>
      </c>
      <c r="G8" s="66">
        <f>STDEV(C6:C45)</f>
        <v>0.11758396890558617</v>
      </c>
      <c r="H8" s="35" t="s">
        <v>8</v>
      </c>
      <c r="I8" s="36" t="s">
        <v>17</v>
      </c>
    </row>
    <row r="9" spans="1:11" ht="15" thickBot="1">
      <c r="A9" s="2">
        <v>4</v>
      </c>
      <c r="B9" s="1">
        <v>3.4340000000000099</v>
      </c>
      <c r="C9" s="3">
        <f>B9-$G$6</f>
        <v>-6.6599999999991333E-2</v>
      </c>
      <c r="D9" s="31" t="str">
        <f t="shared" si="0"/>
        <v>ok</v>
      </c>
      <c r="E9" s="31" t="str">
        <f t="shared" si="1"/>
        <v>ok</v>
      </c>
    </row>
    <row r="10" spans="1:11" ht="16.2" thickBot="1">
      <c r="A10" s="2">
        <v>5</v>
      </c>
      <c r="B10" s="1">
        <v>3.633</v>
      </c>
      <c r="C10" s="3">
        <f>B10-$G$6</f>
        <v>0.13239999999999874</v>
      </c>
      <c r="D10" s="31" t="str">
        <f t="shared" si="0"/>
        <v>no</v>
      </c>
      <c r="E10" s="31" t="str">
        <f t="shared" si="1"/>
        <v>ok</v>
      </c>
      <c r="F10" s="70" t="s">
        <v>47</v>
      </c>
      <c r="G10" s="71"/>
      <c r="H10" s="72" t="s">
        <v>48</v>
      </c>
    </row>
    <row r="11" spans="1:11">
      <c r="A11" s="2">
        <v>6</v>
      </c>
      <c r="B11" s="1">
        <v>3.3340000000000001</v>
      </c>
      <c r="C11" s="3">
        <f>B11-$G$6</f>
        <v>-0.16660000000000119</v>
      </c>
      <c r="D11" s="31" t="str">
        <f t="shared" si="0"/>
        <v>no</v>
      </c>
      <c r="E11" s="31" t="str">
        <f t="shared" si="1"/>
        <v>ok</v>
      </c>
    </row>
    <row r="12" spans="1:11">
      <c r="A12" s="2">
        <v>7</v>
      </c>
      <c r="B12" s="1">
        <v>3.7</v>
      </c>
      <c r="C12" s="3">
        <f>B12-$G$6</f>
        <v>0.19939999999999891</v>
      </c>
      <c r="D12" s="31" t="str">
        <f t="shared" si="0"/>
        <v>no</v>
      </c>
      <c r="E12" s="31" t="str">
        <f t="shared" si="1"/>
        <v>ok</v>
      </c>
    </row>
    <row r="13" spans="1:11">
      <c r="A13" s="2">
        <v>8</v>
      </c>
      <c r="B13" s="1">
        <v>3.5659999999999998</v>
      </c>
      <c r="C13" s="3">
        <f>B13-$G$6</f>
        <v>6.539999999999857E-2</v>
      </c>
      <c r="D13" s="31" t="str">
        <f t="shared" si="0"/>
        <v>ok</v>
      </c>
      <c r="E13" s="31" t="str">
        <f t="shared" si="1"/>
        <v>ok</v>
      </c>
    </row>
    <row r="14" spans="1:11">
      <c r="A14" s="2">
        <v>9</v>
      </c>
      <c r="B14" s="1">
        <v>3.367</v>
      </c>
      <c r="C14" s="3">
        <f>B14-$G$6</f>
        <v>-0.13360000000000127</v>
      </c>
      <c r="D14" s="31" t="str">
        <f t="shared" si="0"/>
        <v>no</v>
      </c>
      <c r="E14" s="31" t="str">
        <f t="shared" si="1"/>
        <v>ok</v>
      </c>
      <c r="F14" s="4" t="s">
        <v>12</v>
      </c>
      <c r="G14" s="3" t="s">
        <v>2</v>
      </c>
      <c r="H14" s="4" t="s">
        <v>11</v>
      </c>
      <c r="I14" s="58" t="s">
        <v>5</v>
      </c>
      <c r="J14" s="59"/>
      <c r="K14" s="60"/>
    </row>
    <row r="15" spans="1:11">
      <c r="A15" s="2">
        <v>10</v>
      </c>
      <c r="B15" s="1">
        <v>3.367</v>
      </c>
      <c r="C15" s="3">
        <f>B15-$G$6</f>
        <v>-0.13360000000000127</v>
      </c>
      <c r="D15" s="31" t="str">
        <f t="shared" si="0"/>
        <v>no</v>
      </c>
      <c r="E15" s="31" t="str">
        <f t="shared" si="1"/>
        <v>ok</v>
      </c>
      <c r="F15" s="3">
        <f>G6-G8</f>
        <v>3.3830160310944151</v>
      </c>
      <c r="G15" s="7">
        <f>G6</f>
        <v>3.5006000000000013</v>
      </c>
      <c r="H15" s="3">
        <f>G6+G8</f>
        <v>3.6181839689055875</v>
      </c>
      <c r="I15" s="37">
        <f>COUNTIF(D6:D45,"ok")</f>
        <v>22</v>
      </c>
      <c r="J15" s="38">
        <f>I15/40</f>
        <v>0.55000000000000004</v>
      </c>
      <c r="K15" s="39" t="s">
        <v>44</v>
      </c>
    </row>
    <row r="16" spans="1:11">
      <c r="A16" s="2">
        <v>11</v>
      </c>
      <c r="B16" s="1">
        <v>3.7</v>
      </c>
      <c r="C16" s="3">
        <f>B16-$G$6</f>
        <v>0.19939999999999891</v>
      </c>
      <c r="D16" s="31" t="str">
        <f t="shared" si="0"/>
        <v>no</v>
      </c>
      <c r="E16" s="31" t="str">
        <f t="shared" si="1"/>
        <v>ok</v>
      </c>
      <c r="F16" s="4" t="s">
        <v>13</v>
      </c>
      <c r="G16" s="3"/>
      <c r="H16" s="4" t="s">
        <v>14</v>
      </c>
      <c r="I16" s="40"/>
      <c r="J16" s="41"/>
      <c r="K16" s="42"/>
    </row>
    <row r="17" spans="1:11">
      <c r="A17" s="2">
        <v>12</v>
      </c>
      <c r="B17" s="1">
        <v>3.4670000000000001</v>
      </c>
      <c r="C17" s="3">
        <f>B17-$G$6</f>
        <v>-3.3600000000001184E-2</v>
      </c>
      <c r="D17" s="31" t="str">
        <f t="shared" si="0"/>
        <v>ok</v>
      </c>
      <c r="E17" s="31" t="str">
        <f t="shared" si="1"/>
        <v>ok</v>
      </c>
      <c r="F17" s="3">
        <f>G15-2*G8</f>
        <v>3.2654320621888289</v>
      </c>
      <c r="G17" s="31"/>
      <c r="H17" s="3">
        <f>G15+2*G8</f>
        <v>3.7357679378111737</v>
      </c>
      <c r="I17" s="43">
        <f>COUNTIF(E6:E46,"ok")</f>
        <v>40</v>
      </c>
      <c r="J17" s="44">
        <v>1</v>
      </c>
      <c r="K17" s="45" t="s">
        <v>45</v>
      </c>
    </row>
    <row r="18" spans="1:11">
      <c r="A18" s="2">
        <v>13</v>
      </c>
      <c r="B18" s="1">
        <v>3.4660000000000002</v>
      </c>
      <c r="C18" s="3">
        <f>B18-$G$6</f>
        <v>-3.4600000000001074E-2</v>
      </c>
      <c r="D18" s="31" t="str">
        <f t="shared" si="0"/>
        <v>ok</v>
      </c>
      <c r="E18" s="31" t="str">
        <f t="shared" si="1"/>
        <v>ok</v>
      </c>
    </row>
    <row r="19" spans="1:11">
      <c r="A19" s="2">
        <v>14</v>
      </c>
      <c r="B19" s="1">
        <v>3.5339999999999998</v>
      </c>
      <c r="C19" s="3">
        <f>B19-$G$6</f>
        <v>3.3399999999998542E-2</v>
      </c>
      <c r="D19" s="31" t="str">
        <f t="shared" si="0"/>
        <v>ok</v>
      </c>
      <c r="E19" s="31" t="str">
        <f t="shared" si="1"/>
        <v>ok</v>
      </c>
    </row>
    <row r="20" spans="1:11">
      <c r="A20" s="2">
        <v>15</v>
      </c>
      <c r="B20" s="1">
        <v>3.5329999999999999</v>
      </c>
      <c r="C20" s="3">
        <f>B20-$G$6</f>
        <v>3.2399999999998652E-2</v>
      </c>
      <c r="D20" s="31" t="str">
        <f t="shared" si="0"/>
        <v>ok</v>
      </c>
      <c r="E20" s="31" t="str">
        <f t="shared" si="1"/>
        <v>ok</v>
      </c>
    </row>
    <row r="21" spans="1:11">
      <c r="A21" s="2">
        <v>16</v>
      </c>
      <c r="B21" s="1">
        <v>3.6000000000000099</v>
      </c>
      <c r="C21" s="3">
        <f>B21-$G$6</f>
        <v>9.9400000000008593E-2</v>
      </c>
      <c r="D21" s="31" t="str">
        <f t="shared" si="0"/>
        <v>ok</v>
      </c>
      <c r="E21" s="31" t="str">
        <f t="shared" si="1"/>
        <v>ok</v>
      </c>
    </row>
    <row r="22" spans="1:11">
      <c r="A22" s="2">
        <v>17</v>
      </c>
      <c r="B22" s="1">
        <v>3.367</v>
      </c>
      <c r="C22" s="3">
        <f>B22-$G$6</f>
        <v>-0.13360000000000127</v>
      </c>
      <c r="D22" s="31" t="str">
        <f t="shared" si="0"/>
        <v>no</v>
      </c>
      <c r="E22" s="31" t="str">
        <f t="shared" si="1"/>
        <v>ok</v>
      </c>
    </row>
    <row r="23" spans="1:11">
      <c r="A23" s="2">
        <v>18</v>
      </c>
      <c r="B23" s="1">
        <v>3.6</v>
      </c>
      <c r="C23" s="3">
        <f>B23-$G$6</f>
        <v>9.9399999999998823E-2</v>
      </c>
      <c r="D23" s="31" t="str">
        <f t="shared" si="0"/>
        <v>ok</v>
      </c>
      <c r="E23" s="31" t="str">
        <f t="shared" si="1"/>
        <v>ok</v>
      </c>
    </row>
    <row r="24" spans="1:11">
      <c r="A24" s="2">
        <v>19</v>
      </c>
      <c r="B24" s="1">
        <v>3.3660000000000001</v>
      </c>
      <c r="C24" s="3">
        <f>B24-$G$6</f>
        <v>-0.13460000000000116</v>
      </c>
      <c r="D24" s="31" t="str">
        <f t="shared" si="0"/>
        <v>no</v>
      </c>
      <c r="E24" s="31" t="str">
        <f t="shared" si="1"/>
        <v>ok</v>
      </c>
    </row>
    <row r="25" spans="1:11">
      <c r="A25" s="2">
        <v>20</v>
      </c>
      <c r="B25" s="1">
        <v>3.3340000000000001</v>
      </c>
      <c r="C25" s="3">
        <f>B25-$G$6</f>
        <v>-0.16660000000000119</v>
      </c>
      <c r="D25" s="31" t="str">
        <f t="shared" si="0"/>
        <v>no</v>
      </c>
      <c r="E25" s="31" t="str">
        <f t="shared" si="1"/>
        <v>ok</v>
      </c>
    </row>
    <row r="26" spans="1:11">
      <c r="A26" s="2">
        <v>21</v>
      </c>
      <c r="B26" s="1">
        <v>3.7</v>
      </c>
      <c r="C26" s="3">
        <f>B26-$G$6</f>
        <v>0.19939999999999891</v>
      </c>
      <c r="D26" s="31" t="str">
        <f t="shared" si="0"/>
        <v>no</v>
      </c>
      <c r="E26" s="31" t="str">
        <f t="shared" si="1"/>
        <v>ok</v>
      </c>
    </row>
    <row r="27" spans="1:11">
      <c r="A27" s="2">
        <v>22</v>
      </c>
      <c r="B27" s="1">
        <v>3.4670000000000001</v>
      </c>
      <c r="C27" s="3">
        <f>B27-$G$6</f>
        <v>-3.3600000000001184E-2</v>
      </c>
      <c r="D27" s="31" t="str">
        <f t="shared" si="0"/>
        <v>ok</v>
      </c>
      <c r="E27" s="31" t="str">
        <f t="shared" si="1"/>
        <v>ok</v>
      </c>
    </row>
    <row r="28" spans="1:11">
      <c r="A28" s="2">
        <v>23</v>
      </c>
      <c r="B28" s="1">
        <v>3.4660000000000002</v>
      </c>
      <c r="C28" s="3">
        <f>B28-$G$6</f>
        <v>-3.4600000000001074E-2</v>
      </c>
      <c r="D28" s="31" t="str">
        <f t="shared" si="0"/>
        <v>ok</v>
      </c>
      <c r="E28" s="31" t="str">
        <f t="shared" si="1"/>
        <v>ok</v>
      </c>
    </row>
    <row r="29" spans="1:11">
      <c r="A29" s="2">
        <v>24</v>
      </c>
      <c r="B29" s="1">
        <v>3.5339999999999998</v>
      </c>
      <c r="C29" s="3">
        <f>B29-$G$6</f>
        <v>3.3399999999998542E-2</v>
      </c>
      <c r="D29" s="31" t="str">
        <f t="shared" si="0"/>
        <v>ok</v>
      </c>
      <c r="E29" s="31" t="str">
        <f t="shared" si="1"/>
        <v>ok</v>
      </c>
    </row>
    <row r="30" spans="1:11">
      <c r="A30" s="2">
        <v>25</v>
      </c>
      <c r="B30" s="1">
        <v>3.5329999999999999</v>
      </c>
      <c r="C30" s="3">
        <f>B30-$G$6</f>
        <v>3.2399999999998652E-2</v>
      </c>
      <c r="D30" s="31" t="str">
        <f t="shared" si="0"/>
        <v>ok</v>
      </c>
      <c r="E30" s="31" t="str">
        <f t="shared" si="1"/>
        <v>ok</v>
      </c>
    </row>
    <row r="31" spans="1:11">
      <c r="A31" s="2">
        <v>26</v>
      </c>
      <c r="B31" s="1">
        <v>3.6000000000000099</v>
      </c>
      <c r="C31" s="3">
        <f>B31-$G$6</f>
        <v>9.9400000000008593E-2</v>
      </c>
      <c r="D31" s="31" t="str">
        <f t="shared" si="0"/>
        <v>ok</v>
      </c>
      <c r="E31" s="31" t="str">
        <f t="shared" si="1"/>
        <v>ok</v>
      </c>
    </row>
    <row r="32" spans="1:11">
      <c r="A32" s="2">
        <v>27</v>
      </c>
      <c r="B32" s="1">
        <v>3.367</v>
      </c>
      <c r="C32" s="3">
        <f>B32-$G$6</f>
        <v>-0.13360000000000127</v>
      </c>
      <c r="D32" s="31" t="str">
        <f t="shared" si="0"/>
        <v>no</v>
      </c>
      <c r="E32" s="31" t="str">
        <f t="shared" si="1"/>
        <v>ok</v>
      </c>
    </row>
    <row r="33" spans="1:6">
      <c r="A33" s="2">
        <v>28</v>
      </c>
      <c r="B33" s="1">
        <v>3.6</v>
      </c>
      <c r="C33" s="3">
        <f>B33-$G$6</f>
        <v>9.9399999999998823E-2</v>
      </c>
      <c r="D33" s="31" t="str">
        <f t="shared" si="0"/>
        <v>ok</v>
      </c>
      <c r="E33" s="31" t="str">
        <f t="shared" si="1"/>
        <v>ok</v>
      </c>
    </row>
    <row r="34" spans="1:6">
      <c r="A34" s="2">
        <v>29</v>
      </c>
      <c r="B34" s="1">
        <v>3.3660000000000001</v>
      </c>
      <c r="C34" s="3">
        <f>B34-$G$6</f>
        <v>-0.13460000000000116</v>
      </c>
      <c r="D34" s="31" t="str">
        <f t="shared" si="0"/>
        <v>no</v>
      </c>
      <c r="E34" s="31" t="str">
        <f t="shared" si="1"/>
        <v>ok</v>
      </c>
    </row>
    <row r="35" spans="1:6">
      <c r="A35" s="2">
        <v>30</v>
      </c>
      <c r="B35" s="1">
        <v>3.3340000000000001</v>
      </c>
      <c r="C35" s="3">
        <f>B35-$G$6</f>
        <v>-0.16660000000000119</v>
      </c>
      <c r="D35" s="31" t="str">
        <f t="shared" si="0"/>
        <v>no</v>
      </c>
      <c r="E35" s="31" t="str">
        <f t="shared" si="1"/>
        <v>ok</v>
      </c>
    </row>
    <row r="36" spans="1:6">
      <c r="A36" s="2">
        <v>31</v>
      </c>
      <c r="B36" s="1">
        <v>3.7</v>
      </c>
      <c r="C36" s="3">
        <f>B36-$G$6</f>
        <v>0.19939999999999891</v>
      </c>
      <c r="D36" s="31" t="str">
        <f t="shared" si="0"/>
        <v>no</v>
      </c>
      <c r="E36" s="31" t="str">
        <f t="shared" si="1"/>
        <v>ok</v>
      </c>
    </row>
    <row r="37" spans="1:6">
      <c r="A37" s="2">
        <v>32</v>
      </c>
      <c r="B37" s="1">
        <v>3.4670000000000001</v>
      </c>
      <c r="C37" s="3">
        <f>B37-$G$6</f>
        <v>-3.3600000000001184E-2</v>
      </c>
      <c r="D37" s="31" t="str">
        <f t="shared" si="0"/>
        <v>ok</v>
      </c>
      <c r="E37" s="31" t="str">
        <f t="shared" si="1"/>
        <v>ok</v>
      </c>
    </row>
    <row r="38" spans="1:6">
      <c r="A38" s="2">
        <v>33</v>
      </c>
      <c r="B38" s="1">
        <v>3.4660000000000002</v>
      </c>
      <c r="C38" s="3">
        <f>B38-$G$6</f>
        <v>-3.4600000000001074E-2</v>
      </c>
      <c r="D38" s="31" t="str">
        <f t="shared" si="0"/>
        <v>ok</v>
      </c>
      <c r="E38" s="31" t="str">
        <f t="shared" si="1"/>
        <v>ok</v>
      </c>
    </row>
    <row r="39" spans="1:6">
      <c r="A39" s="2">
        <v>34</v>
      </c>
      <c r="B39" s="1">
        <v>3.5339999999999998</v>
      </c>
      <c r="C39" s="3">
        <f>B39-$G$6</f>
        <v>3.3399999999998542E-2</v>
      </c>
      <c r="D39" s="31" t="str">
        <f t="shared" si="0"/>
        <v>ok</v>
      </c>
      <c r="E39" s="31" t="str">
        <f t="shared" si="1"/>
        <v>ok</v>
      </c>
    </row>
    <row r="40" spans="1:6">
      <c r="A40" s="2">
        <v>35</v>
      </c>
      <c r="B40" s="1">
        <v>3.5329999999999999</v>
      </c>
      <c r="C40" s="3">
        <f>B40-$G$6</f>
        <v>3.2399999999998652E-2</v>
      </c>
      <c r="D40" s="31" t="str">
        <f t="shared" si="0"/>
        <v>ok</v>
      </c>
      <c r="E40" s="31" t="str">
        <f t="shared" si="1"/>
        <v>ok</v>
      </c>
    </row>
    <row r="41" spans="1:6">
      <c r="A41" s="2">
        <v>36</v>
      </c>
      <c r="B41" s="1">
        <v>3.6000000000000099</v>
      </c>
      <c r="C41" s="3">
        <f>B41-$G$6</f>
        <v>9.9400000000008593E-2</v>
      </c>
      <c r="D41" s="31" t="str">
        <f t="shared" si="0"/>
        <v>ok</v>
      </c>
      <c r="E41" s="31" t="str">
        <f t="shared" si="1"/>
        <v>ok</v>
      </c>
    </row>
    <row r="42" spans="1:6">
      <c r="A42" s="2">
        <v>37</v>
      </c>
      <c r="B42" s="1">
        <v>3.367</v>
      </c>
      <c r="C42" s="3">
        <f>B42-$G$6</f>
        <v>-0.13360000000000127</v>
      </c>
      <c r="D42" s="31" t="str">
        <f t="shared" si="0"/>
        <v>no</v>
      </c>
      <c r="E42" s="31" t="str">
        <f t="shared" si="1"/>
        <v>ok</v>
      </c>
    </row>
    <row r="43" spans="1:6">
      <c r="A43" s="2">
        <v>38</v>
      </c>
      <c r="B43" s="1">
        <v>3.6</v>
      </c>
      <c r="C43" s="3">
        <f>B43-$G$6</f>
        <v>9.9399999999998823E-2</v>
      </c>
      <c r="D43" s="31" t="str">
        <f t="shared" si="0"/>
        <v>ok</v>
      </c>
      <c r="E43" s="31" t="str">
        <f t="shared" si="1"/>
        <v>ok</v>
      </c>
    </row>
    <row r="44" spans="1:6">
      <c r="A44" s="2">
        <v>39</v>
      </c>
      <c r="B44" s="1">
        <v>3.3660000000000001</v>
      </c>
      <c r="C44" s="3">
        <f>B44-$G$6</f>
        <v>-0.13460000000000116</v>
      </c>
      <c r="D44" s="31" t="str">
        <f t="shared" si="0"/>
        <v>no</v>
      </c>
      <c r="E44" s="31" t="str">
        <f t="shared" si="1"/>
        <v>ok</v>
      </c>
    </row>
    <row r="45" spans="1:6">
      <c r="A45" s="2">
        <v>40</v>
      </c>
      <c r="B45" s="1">
        <v>3.3340000000000001</v>
      </c>
      <c r="C45" s="3">
        <f>B45-$G$6</f>
        <v>-0.16660000000000119</v>
      </c>
      <c r="D45" s="31" t="str">
        <f t="shared" si="0"/>
        <v>no</v>
      </c>
      <c r="E45" s="31" t="str">
        <f t="shared" si="1"/>
        <v>ok</v>
      </c>
    </row>
    <row r="47" spans="1:6">
      <c r="C47" s="33" t="s">
        <v>42</v>
      </c>
    </row>
    <row r="48" spans="1:6">
      <c r="C48" s="64" t="s">
        <v>46</v>
      </c>
      <c r="D48" s="64"/>
      <c r="E48" s="64"/>
      <c r="F48" s="63"/>
    </row>
    <row r="49" spans="3:6">
      <c r="C49" s="62" t="s">
        <v>43</v>
      </c>
      <c r="D49" s="62"/>
      <c r="E49" s="62"/>
      <c r="F49" s="34"/>
    </row>
  </sheetData>
  <mergeCells count="4">
    <mergeCell ref="I14:K14"/>
    <mergeCell ref="A3:E3"/>
    <mergeCell ref="C49:E49"/>
    <mergeCell ref="C48:E48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media</vt:lpstr>
      <vt:lpstr>errore casuale</vt:lpstr>
      <vt:lpstr>SQM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D!akov RePack</dc:creator>
  <cp:lastModifiedBy>D!akov RePack</cp:lastModifiedBy>
  <dcterms:created xsi:type="dcterms:W3CDTF">2016-01-12T17:20:03Z</dcterms:created>
  <dcterms:modified xsi:type="dcterms:W3CDTF">2016-01-17T17:52:04Z</dcterms:modified>
</cp:coreProperties>
</file>