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00" windowHeight="8760" activeTab="1"/>
  </bookViews>
  <sheets>
    <sheet name="metodo1" sheetId="1" r:id="rId1"/>
    <sheet name="metodo2" sheetId="2" r:id="rId2"/>
  </sheets>
  <definedNames>
    <definedName name="g">metodo1!$B$5</definedName>
    <definedName name="h1_" localSheetId="1">metodo2!$C$5:$C$16</definedName>
    <definedName name="h1_">metodo1!$C$5:$C$16</definedName>
    <definedName name="h2_">metodo1!$D$5:$D$16</definedName>
    <definedName name="h3_">metodo2!$G$5:$G$16</definedName>
    <definedName name="m1_" localSheetId="1">metodo2!$D$5:$D$16</definedName>
    <definedName name="m1_">metodo1!$E$5:$E$16</definedName>
    <definedName name="m2_" localSheetId="1">metodo2!$E$5:$E$16</definedName>
    <definedName name="m2_">metodo1!$G$5:$G$16</definedName>
    <definedName name="Qf">metodo1!$O$5:$O$16</definedName>
    <definedName name="QfM">metodo1!$P$5:$P$16</definedName>
    <definedName name="Qi">metodo1!$M$5:$M$16</definedName>
    <definedName name="s">metodo1!$I$5:$I$16</definedName>
    <definedName name="v1_">metodo1!$F$5:$F$16</definedName>
    <definedName name="v2_" localSheetId="1">metodo2!$F$5:$F$16</definedName>
    <definedName name="v2_">metodo1!$H$5:$H$16</definedName>
    <definedName name="vf" localSheetId="1">metodo2!$I$5:$I$16</definedName>
    <definedName name="vf">metodo1!$K$5:$K$16</definedName>
    <definedName name="vf_Max" localSheetId="1">metodo2!$J$5:$J$16</definedName>
    <definedName name="vf_Max">metodo1!$L$5:$L$16</definedName>
    <definedName name="vf_min" localSheetId="1">metodo2!$H$5:$H$16</definedName>
    <definedName name="vf_min">metodo1!$J$5:$J$16</definedName>
    <definedName name="vfm">metodo1!$J$5:$J$16</definedName>
  </definedNames>
  <calcPr calcId="125725"/>
</workbook>
</file>

<file path=xl/calcChain.xml><?xml version="1.0" encoding="utf-8"?>
<calcChain xmlns="http://schemas.openxmlformats.org/spreadsheetml/2006/main">
  <c r="H6" i="2"/>
  <c r="I6"/>
  <c r="Q6" s="1"/>
  <c r="J6"/>
  <c r="R6" s="1"/>
  <c r="H7"/>
  <c r="L7" s="1"/>
  <c r="I7"/>
  <c r="J7"/>
  <c r="R7" s="1"/>
  <c r="J5"/>
  <c r="N5" s="1"/>
  <c r="H5"/>
  <c r="L5" s="1"/>
  <c r="P6"/>
  <c r="M7"/>
  <c r="I5"/>
  <c r="Q5" s="1"/>
  <c r="F6"/>
  <c r="O6" s="1"/>
  <c r="F5"/>
  <c r="O5" s="1"/>
  <c r="F7"/>
  <c r="K7" s="1"/>
  <c r="L6" i="1"/>
  <c r="P6" s="1"/>
  <c r="L7"/>
  <c r="P7" s="1"/>
  <c r="L5"/>
  <c r="P5" s="1"/>
  <c r="J6"/>
  <c r="N6" s="1"/>
  <c r="J7"/>
  <c r="N7" s="1"/>
  <c r="J5"/>
  <c r="N5" s="1"/>
  <c r="K6"/>
  <c r="O6" s="1"/>
  <c r="K7"/>
  <c r="O7" s="1"/>
  <c r="K5"/>
  <c r="S5" s="1"/>
  <c r="H7"/>
  <c r="Q7" s="1"/>
  <c r="H6"/>
  <c r="Q6" s="1"/>
  <c r="H5"/>
  <c r="M5" s="1"/>
  <c r="Q7" i="2" l="1"/>
  <c r="N7"/>
  <c r="N6"/>
  <c r="R5"/>
  <c r="P7"/>
  <c r="L6"/>
  <c r="P5"/>
  <c r="M6"/>
  <c r="M5"/>
  <c r="K5"/>
  <c r="K6"/>
  <c r="O7"/>
  <c r="Q5" i="1"/>
  <c r="T5"/>
  <c r="T6"/>
  <c r="R5"/>
  <c r="T7"/>
  <c r="M6"/>
  <c r="S6"/>
  <c r="S7"/>
  <c r="M7"/>
  <c r="R6"/>
  <c r="R7"/>
  <c r="O5"/>
</calcChain>
</file>

<file path=xl/sharedStrings.xml><?xml version="1.0" encoding="utf-8"?>
<sst xmlns="http://schemas.openxmlformats.org/spreadsheetml/2006/main" count="45" uniqueCount="24">
  <si>
    <t>m1</t>
  </si>
  <si>
    <t>v1</t>
  </si>
  <si>
    <t>m2</t>
  </si>
  <si>
    <t>vf</t>
  </si>
  <si>
    <t>h1</t>
  </si>
  <si>
    <t>h2</t>
  </si>
  <si>
    <t>s</t>
  </si>
  <si>
    <t>v2</t>
  </si>
  <si>
    <t>g</t>
  </si>
  <si>
    <t>vf_min</t>
  </si>
  <si>
    <t>vf_Max</t>
  </si>
  <si>
    <t>errore su s = +/- 0,1</t>
  </si>
  <si>
    <t>Energia cinetica</t>
  </si>
  <si>
    <t>iniziale</t>
  </si>
  <si>
    <t>finale</t>
  </si>
  <si>
    <t>Quantità di moto</t>
  </si>
  <si>
    <t>finale m</t>
  </si>
  <si>
    <t>fin Max</t>
  </si>
  <si>
    <t xml:space="preserve">fin min </t>
  </si>
  <si>
    <t>h3</t>
  </si>
  <si>
    <t>Velocità finale</t>
  </si>
  <si>
    <t>+/-0,02</t>
  </si>
  <si>
    <t>URTI ANELASTICI metodo 1</t>
  </si>
  <si>
    <t>URTI ANELASTICI metodo 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</si>
</sst>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0" fillId="2" borderId="5" xfId="0" applyNumberFormat="1" applyFill="1" applyBorder="1"/>
    <xf numFmtId="0" fontId="2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9" xfId="0" applyNumberFormat="1" applyFill="1" applyBorder="1"/>
    <xf numFmtId="0" fontId="2" fillId="4" borderId="14" xfId="0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center"/>
    </xf>
    <xf numFmtId="164" fontId="2" fillId="4" borderId="16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5" fontId="2" fillId="5" borderId="1" xfId="1" applyNumberFormat="1" applyFont="1" applyFill="1" applyBorder="1" applyAlignment="1">
      <alignment horizontal="center"/>
    </xf>
    <xf numFmtId="165" fontId="0" fillId="2" borderId="8" xfId="1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2" fillId="5" borderId="6" xfId="0" applyNumberFormat="1" applyFon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3" fillId="0" borderId="0" xfId="0" applyFont="1" applyAlignment="1"/>
    <xf numFmtId="0" fontId="0" fillId="2" borderId="22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5" fontId="2" fillId="2" borderId="23" xfId="0" applyNumberFormat="1" applyFont="1" applyFill="1" applyBorder="1" applyAlignment="1">
      <alignment horizontal="center"/>
    </xf>
    <xf numFmtId="165" fontId="2" fillId="2" borderId="24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6" fillId="0" borderId="10" xfId="0" quotePrefix="1" applyFont="1" applyBorder="1" applyAlignment="1"/>
    <xf numFmtId="0" fontId="4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601980</xdr:colOff>
      <xdr:row>16</xdr:row>
      <xdr:rowOff>167640</xdr:rowOff>
    </xdr:from>
    <xdr:to>
      <xdr:col>15</xdr:col>
      <xdr:colOff>548640</xdr:colOff>
      <xdr:row>20</xdr:row>
      <xdr:rowOff>0</xdr:rowOff>
    </xdr:to>
    <xdr:sp macro="" textlink="">
      <xdr:nvSpPr>
        <xdr:cNvPr id="2" name="CasellaDiTesto 1"/>
        <xdr:cNvSpPr txBox="1"/>
      </xdr:nvSpPr>
      <xdr:spPr>
        <a:xfrm>
          <a:off x="7345680" y="3246120"/>
          <a:ext cx="2324100" cy="563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Si conserva</a:t>
          </a:r>
          <a:r>
            <a:rPr lang="it-IT" sz="1100" b="1" baseline="0">
              <a:solidFill>
                <a:srgbClr val="FF0000"/>
              </a:solidFill>
            </a:rPr>
            <a:t> la quantità di moto entro gi errori sperimentali</a:t>
          </a:r>
        </a:p>
        <a:p>
          <a:endParaRPr lang="it-IT" sz="1100"/>
        </a:p>
      </xdr:txBody>
    </xdr:sp>
    <xdr:clientData/>
  </xdr:twoCellAnchor>
  <xdr:twoCellAnchor>
    <xdr:from>
      <xdr:col>16</xdr:col>
      <xdr:colOff>259080</xdr:colOff>
      <xdr:row>17</xdr:row>
      <xdr:rowOff>7620</xdr:rowOff>
    </xdr:from>
    <xdr:to>
      <xdr:col>20</xdr:col>
      <xdr:colOff>7620</xdr:colOff>
      <xdr:row>19</xdr:row>
      <xdr:rowOff>175260</xdr:rowOff>
    </xdr:to>
    <xdr:sp macro="" textlink="">
      <xdr:nvSpPr>
        <xdr:cNvPr id="3" name="CasellaDiTesto 2"/>
        <xdr:cNvSpPr txBox="1"/>
      </xdr:nvSpPr>
      <xdr:spPr>
        <a:xfrm>
          <a:off x="9989820" y="3268980"/>
          <a:ext cx="218694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endParaRPr lang="it-IT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Non si conserva l'energia cinetica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16</xdr:row>
      <xdr:rowOff>167640</xdr:rowOff>
    </xdr:from>
    <xdr:to>
      <xdr:col>13</xdr:col>
      <xdr:colOff>548640</xdr:colOff>
      <xdr:row>20</xdr:row>
      <xdr:rowOff>0</xdr:rowOff>
    </xdr:to>
    <xdr:sp macro="" textlink="">
      <xdr:nvSpPr>
        <xdr:cNvPr id="2" name="CasellaDiTesto 1"/>
        <xdr:cNvSpPr txBox="1"/>
      </xdr:nvSpPr>
      <xdr:spPr>
        <a:xfrm>
          <a:off x="5013960" y="3253740"/>
          <a:ext cx="2324100" cy="563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>
              <a:solidFill>
                <a:srgbClr val="FF0000"/>
              </a:solidFill>
            </a:rPr>
            <a:t>Si conserva</a:t>
          </a:r>
          <a:r>
            <a:rPr lang="it-IT" sz="1100" b="1" baseline="0">
              <a:solidFill>
                <a:srgbClr val="FF0000"/>
              </a:solidFill>
            </a:rPr>
            <a:t> la quantità di moto entro gi errori sperimentali</a:t>
          </a:r>
        </a:p>
        <a:p>
          <a:endParaRPr lang="it-IT" sz="1100"/>
        </a:p>
      </xdr:txBody>
    </xdr:sp>
    <xdr:clientData/>
  </xdr:twoCellAnchor>
  <xdr:twoCellAnchor>
    <xdr:from>
      <xdr:col>14</xdr:col>
      <xdr:colOff>259080</xdr:colOff>
      <xdr:row>17</xdr:row>
      <xdr:rowOff>7620</xdr:rowOff>
    </xdr:from>
    <xdr:to>
      <xdr:col>18</xdr:col>
      <xdr:colOff>7620</xdr:colOff>
      <xdr:row>19</xdr:row>
      <xdr:rowOff>175260</xdr:rowOff>
    </xdr:to>
    <xdr:sp macro="" textlink="">
      <xdr:nvSpPr>
        <xdr:cNvPr id="3" name="CasellaDiTesto 2"/>
        <xdr:cNvSpPr txBox="1"/>
      </xdr:nvSpPr>
      <xdr:spPr>
        <a:xfrm>
          <a:off x="7658100" y="3276600"/>
          <a:ext cx="218694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endParaRPr lang="it-IT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it-IT" sz="1100" b="1">
              <a:solidFill>
                <a:srgbClr val="FF0000"/>
              </a:solidFill>
              <a:latin typeface="+mn-lt"/>
              <a:ea typeface="+mn-ea"/>
              <a:cs typeface="+mn-cs"/>
            </a:rPr>
            <a:t>Non si conserva l'energia cinetica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16"/>
  <sheetViews>
    <sheetView workbookViewId="0">
      <selection activeCell="C1" sqref="C1:T1"/>
    </sheetView>
  </sheetViews>
  <sheetFormatPr defaultRowHeight="14.4"/>
  <cols>
    <col min="3" max="3" width="4.44140625" customWidth="1"/>
    <col min="4" max="4" width="4.77734375" customWidth="1"/>
    <col min="5" max="5" width="4.5546875" customWidth="1"/>
    <col min="6" max="6" width="4.88671875" customWidth="1"/>
    <col min="7" max="7" width="4.6640625" customWidth="1"/>
    <col min="8" max="8" width="4.77734375" customWidth="1"/>
    <col min="9" max="9" width="5.5546875" customWidth="1"/>
    <col min="10" max="10" width="6.88671875" customWidth="1"/>
    <col min="11" max="11" width="6" customWidth="1"/>
    <col min="14" max="14" width="8" customWidth="1"/>
  </cols>
  <sheetData>
    <row r="1" spans="2:20" ht="21">
      <c r="B1" s="34"/>
      <c r="C1" s="50" t="s">
        <v>22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2:20" ht="15" thickBot="1"/>
    <row r="3" spans="2:20" ht="18.600000000000001" thickBot="1">
      <c r="I3" s="43" t="s">
        <v>11</v>
      </c>
      <c r="J3" s="43"/>
      <c r="K3" s="43"/>
      <c r="L3" s="43"/>
      <c r="M3" s="47" t="s">
        <v>15</v>
      </c>
      <c r="N3" s="48"/>
      <c r="O3" s="48"/>
      <c r="P3" s="49"/>
      <c r="Q3" s="44" t="s">
        <v>12</v>
      </c>
      <c r="R3" s="45"/>
      <c r="S3" s="45"/>
      <c r="T3" s="46"/>
    </row>
    <row r="4" spans="2:20">
      <c r="B4" s="32" t="s">
        <v>8</v>
      </c>
      <c r="C4" s="10" t="s">
        <v>4</v>
      </c>
      <c r="D4" s="11" t="s">
        <v>5</v>
      </c>
      <c r="E4" s="11" t="s">
        <v>0</v>
      </c>
      <c r="F4" s="11" t="s">
        <v>1</v>
      </c>
      <c r="G4" s="11" t="s">
        <v>2</v>
      </c>
      <c r="H4" s="11" t="s">
        <v>7</v>
      </c>
      <c r="I4" s="11" t="s">
        <v>6</v>
      </c>
      <c r="J4" s="17" t="s">
        <v>9</v>
      </c>
      <c r="K4" s="22" t="s">
        <v>3</v>
      </c>
      <c r="L4" s="9" t="s">
        <v>10</v>
      </c>
      <c r="M4" s="6" t="s">
        <v>13</v>
      </c>
      <c r="N4" s="3" t="s">
        <v>16</v>
      </c>
      <c r="O4" s="2" t="s">
        <v>14</v>
      </c>
      <c r="P4" s="9" t="s">
        <v>17</v>
      </c>
      <c r="Q4" s="6" t="s">
        <v>13</v>
      </c>
      <c r="R4" s="3" t="s">
        <v>18</v>
      </c>
      <c r="S4" s="2" t="s">
        <v>14</v>
      </c>
      <c r="T4" s="9" t="s">
        <v>17</v>
      </c>
    </row>
    <row r="5" spans="2:20" ht="15" thickBot="1">
      <c r="B5" s="33">
        <v>9.8000000000000007</v>
      </c>
      <c r="C5" s="18">
        <v>0.88</v>
      </c>
      <c r="D5" s="12">
        <v>2.6</v>
      </c>
      <c r="E5" s="12">
        <v>0.2</v>
      </c>
      <c r="F5" s="12">
        <v>0</v>
      </c>
      <c r="G5" s="12">
        <v>1</v>
      </c>
      <c r="H5" s="19">
        <f>SQRT(2*g*h1_)</f>
        <v>4.1530711527735713</v>
      </c>
      <c r="I5" s="12">
        <v>2.6</v>
      </c>
      <c r="J5" s="23">
        <f>(s-0.05)*SQRT(g/2/h2_)</f>
        <v>3.5006730122165854</v>
      </c>
      <c r="K5" s="24">
        <f>s*SQRT(g/2/h2_)</f>
        <v>3.5693136595149495</v>
      </c>
      <c r="L5" s="25">
        <f>(s+0.05)*SQRT(g/2/h2_)</f>
        <v>3.6379543068133136</v>
      </c>
      <c r="M5" s="7">
        <f>m2_*v2_</f>
        <v>4.1530711527735713</v>
      </c>
      <c r="N5" s="4">
        <f>(m1_+m2_)*vf_min</f>
        <v>4.2008076146599027</v>
      </c>
      <c r="O5" s="14">
        <f>(m1_+m2_)*vf</f>
        <v>4.283176391417939</v>
      </c>
      <c r="P5" s="15">
        <f>(m1_+m2_)*vf_Max</f>
        <v>4.3655451681759763</v>
      </c>
      <c r="Q5" s="7">
        <f>m2_*v2_^2/2</f>
        <v>8.6240000000000006</v>
      </c>
      <c r="R5" s="4">
        <f>(m1_+m2_)*vf_min^2/2</f>
        <v>7.3528269230769254</v>
      </c>
      <c r="S5" s="14">
        <f>(m1_+m2_)*vf^2/2</f>
        <v>7.6440000000000001</v>
      </c>
      <c r="T5" s="15">
        <f>(m1_+m2_)*vf_Max^2/2</f>
        <v>7.940826923076922</v>
      </c>
    </row>
    <row r="6" spans="2:20">
      <c r="C6" s="18">
        <v>2</v>
      </c>
      <c r="D6" s="12">
        <v>2</v>
      </c>
      <c r="E6" s="12">
        <v>0.1</v>
      </c>
      <c r="F6" s="12">
        <v>0</v>
      </c>
      <c r="G6" s="12">
        <v>1</v>
      </c>
      <c r="H6" s="19">
        <f>SQRT(2*g*h1_)</f>
        <v>6.2609903369994111</v>
      </c>
      <c r="I6" s="12">
        <v>3.6</v>
      </c>
      <c r="J6" s="23">
        <f>(s-0.05)*SQRT(g/2/h2_)</f>
        <v>5.5566289240869775</v>
      </c>
      <c r="K6" s="24">
        <f>s*SQRT(g/2/h2_)</f>
        <v>5.6348913032994705</v>
      </c>
      <c r="L6" s="25">
        <f>(s+0.05)*SQRT(g/2/h2_)</f>
        <v>5.7131536825119626</v>
      </c>
      <c r="M6" s="7">
        <f>m2_*v2_</f>
        <v>6.2609903369994111</v>
      </c>
      <c r="N6" s="4">
        <f>(m1_+m2_)*vf_min</f>
        <v>6.1122918164956754</v>
      </c>
      <c r="O6" s="14">
        <f>(m1_+m2_)*vf</f>
        <v>6.1983804336294179</v>
      </c>
      <c r="P6" s="15">
        <f>(m1_+m2_)*vf_Max</f>
        <v>6.2844690507631595</v>
      </c>
      <c r="Q6" s="7">
        <f>m2_*v2_^2/2</f>
        <v>19.600000000000001</v>
      </c>
      <c r="R6" s="4">
        <f>(m1_+m2_)*vf_min^2/2</f>
        <v>16.981868750000004</v>
      </c>
      <c r="S6" s="14">
        <f>(m1_+m2_)*vf^2/2</f>
        <v>17.463600000000003</v>
      </c>
      <c r="T6" s="15">
        <f>(m1_+m2_)*vf_Max^2/2</f>
        <v>17.952068749999999</v>
      </c>
    </row>
    <row r="7" spans="2:20">
      <c r="C7" s="18">
        <v>2</v>
      </c>
      <c r="D7" s="12">
        <v>2</v>
      </c>
      <c r="E7" s="12">
        <v>1</v>
      </c>
      <c r="F7" s="12">
        <v>0</v>
      </c>
      <c r="G7" s="12">
        <v>0.1</v>
      </c>
      <c r="H7" s="19">
        <f>SQRT(2*g*h1_)</f>
        <v>6.2609903369994111</v>
      </c>
      <c r="I7" s="12">
        <v>0.35</v>
      </c>
      <c r="J7" s="23">
        <f>(s-0.05)*SQRT(g/2/h2_)</f>
        <v>0.46957427527495582</v>
      </c>
      <c r="K7" s="24">
        <f>s*SQRT(g/2/h2_)</f>
        <v>0.54783665448744845</v>
      </c>
      <c r="L7" s="25">
        <f>(s+0.05)*SQRT(g/2/h2_)</f>
        <v>0.62609903369994102</v>
      </c>
      <c r="M7" s="7">
        <f>m2_*v2_</f>
        <v>0.62609903369994113</v>
      </c>
      <c r="N7" s="4">
        <f>(m1_+m2_)*vf_min</f>
        <v>0.51653170280245142</v>
      </c>
      <c r="O7" s="14">
        <f>(m1_+m2_)*vf</f>
        <v>0.60262031993619336</v>
      </c>
      <c r="P7" s="15">
        <f>(m1_+m2_)*vf_Max</f>
        <v>0.68870893706993519</v>
      </c>
      <c r="Q7" s="7">
        <f>m2_*v2_^2/2</f>
        <v>1.9600000000000002</v>
      </c>
      <c r="R7" s="4">
        <f>(m1_+m2_)*vf_min^2/2</f>
        <v>0.12127499999999999</v>
      </c>
      <c r="S7" s="14">
        <f>(m1_+m2_)*vf^2/2</f>
        <v>0.16506874999999999</v>
      </c>
      <c r="T7" s="15">
        <f>(m1_+m2_)*vf_Max^2/2</f>
        <v>0.21559999999999996</v>
      </c>
    </row>
    <row r="8" spans="2:20">
      <c r="C8" s="18"/>
      <c r="D8" s="12"/>
      <c r="E8" s="12"/>
      <c r="F8" s="12"/>
      <c r="G8" s="12"/>
      <c r="H8" s="19"/>
      <c r="I8" s="12"/>
      <c r="J8" s="26"/>
      <c r="K8" s="27"/>
      <c r="L8" s="28"/>
      <c r="M8" s="7"/>
      <c r="N8" s="4"/>
      <c r="O8" s="14"/>
      <c r="P8" s="15"/>
      <c r="Q8" s="7"/>
      <c r="R8" s="4"/>
      <c r="S8" s="14"/>
      <c r="T8" s="15"/>
    </row>
    <row r="9" spans="2:20">
      <c r="C9" s="18"/>
      <c r="D9" s="12"/>
      <c r="E9" s="12"/>
      <c r="F9" s="12"/>
      <c r="G9" s="12"/>
      <c r="H9" s="19"/>
      <c r="I9" s="12"/>
      <c r="J9" s="26"/>
      <c r="K9" s="27"/>
      <c r="L9" s="28"/>
      <c r="M9" s="7"/>
      <c r="N9" s="4"/>
      <c r="O9" s="14"/>
      <c r="P9" s="15"/>
      <c r="Q9" s="7"/>
      <c r="R9" s="4"/>
      <c r="S9" s="14"/>
      <c r="T9" s="15"/>
    </row>
    <row r="10" spans="2:20">
      <c r="C10" s="18"/>
      <c r="D10" s="12"/>
      <c r="E10" s="12"/>
      <c r="F10" s="12"/>
      <c r="G10" s="12"/>
      <c r="H10" s="19"/>
      <c r="I10" s="12"/>
      <c r="J10" s="26"/>
      <c r="K10" s="27"/>
      <c r="L10" s="28"/>
      <c r="M10" s="7"/>
      <c r="N10" s="4"/>
      <c r="O10" s="14"/>
      <c r="P10" s="15"/>
      <c r="Q10" s="7"/>
      <c r="R10" s="4"/>
      <c r="S10" s="14"/>
      <c r="T10" s="15"/>
    </row>
    <row r="11" spans="2:20">
      <c r="C11" s="18"/>
      <c r="D11" s="12"/>
      <c r="E11" s="12"/>
      <c r="F11" s="12"/>
      <c r="G11" s="12"/>
      <c r="H11" s="19"/>
      <c r="I11" s="12"/>
      <c r="J11" s="26"/>
      <c r="K11" s="27"/>
      <c r="L11" s="28"/>
      <c r="M11" s="7"/>
      <c r="N11" s="4"/>
      <c r="O11" s="14"/>
      <c r="P11" s="15"/>
      <c r="Q11" s="7"/>
      <c r="R11" s="4"/>
      <c r="S11" s="14"/>
      <c r="T11" s="15"/>
    </row>
    <row r="12" spans="2:20">
      <c r="C12" s="18"/>
      <c r="D12" s="12"/>
      <c r="E12" s="12"/>
      <c r="F12" s="12"/>
      <c r="G12" s="12"/>
      <c r="H12" s="19"/>
      <c r="I12" s="12"/>
      <c r="J12" s="26"/>
      <c r="K12" s="27"/>
      <c r="L12" s="28"/>
      <c r="M12" s="7"/>
      <c r="N12" s="4"/>
      <c r="O12" s="14"/>
      <c r="P12" s="15"/>
      <c r="Q12" s="7"/>
      <c r="R12" s="4"/>
      <c r="S12" s="14"/>
      <c r="T12" s="15"/>
    </row>
    <row r="13" spans="2:20">
      <c r="C13" s="18"/>
      <c r="D13" s="12"/>
      <c r="E13" s="12"/>
      <c r="F13" s="12"/>
      <c r="G13" s="12"/>
      <c r="H13" s="19"/>
      <c r="I13" s="12"/>
      <c r="J13" s="26"/>
      <c r="K13" s="27"/>
      <c r="L13" s="28"/>
      <c r="M13" s="7"/>
      <c r="N13" s="4"/>
      <c r="O13" s="14"/>
      <c r="P13" s="15"/>
      <c r="Q13" s="7"/>
      <c r="R13" s="4"/>
      <c r="S13" s="14"/>
      <c r="T13" s="15"/>
    </row>
    <row r="14" spans="2:20">
      <c r="C14" s="18"/>
      <c r="D14" s="12"/>
      <c r="E14" s="12"/>
      <c r="F14" s="12"/>
      <c r="G14" s="12"/>
      <c r="H14" s="19"/>
      <c r="I14" s="12"/>
      <c r="J14" s="26"/>
      <c r="K14" s="27"/>
      <c r="L14" s="28"/>
      <c r="M14" s="7"/>
      <c r="N14" s="4"/>
      <c r="O14" s="14"/>
      <c r="P14" s="15"/>
      <c r="Q14" s="7"/>
      <c r="R14" s="4"/>
      <c r="S14" s="14"/>
      <c r="T14" s="15"/>
    </row>
    <row r="15" spans="2:20">
      <c r="C15" s="18"/>
      <c r="D15" s="12"/>
      <c r="E15" s="12"/>
      <c r="F15" s="12"/>
      <c r="G15" s="12"/>
      <c r="H15" s="19"/>
      <c r="I15" s="12"/>
      <c r="J15" s="26"/>
      <c r="K15" s="27"/>
      <c r="L15" s="28"/>
      <c r="M15" s="7"/>
      <c r="N15" s="4"/>
      <c r="O15" s="14"/>
      <c r="P15" s="15"/>
      <c r="Q15" s="7"/>
      <c r="R15" s="4"/>
      <c r="S15" s="14"/>
      <c r="T15" s="15"/>
    </row>
    <row r="16" spans="2:20" ht="15" thickBot="1">
      <c r="C16" s="20"/>
      <c r="D16" s="13"/>
      <c r="E16" s="13"/>
      <c r="F16" s="13"/>
      <c r="G16" s="13"/>
      <c r="H16" s="21"/>
      <c r="I16" s="13"/>
      <c r="J16" s="29"/>
      <c r="K16" s="30"/>
      <c r="L16" s="31"/>
      <c r="M16" s="8"/>
      <c r="N16" s="1"/>
      <c r="O16" s="16"/>
      <c r="P16" s="5"/>
      <c r="Q16" s="8"/>
      <c r="R16" s="1"/>
      <c r="S16" s="16"/>
      <c r="T16" s="5"/>
    </row>
  </sheetData>
  <mergeCells count="4">
    <mergeCell ref="I3:L3"/>
    <mergeCell ref="Q3:T3"/>
    <mergeCell ref="M3:P3"/>
    <mergeCell ref="C1:T1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6"/>
  <sheetViews>
    <sheetView tabSelected="1" topLeftCell="B1" workbookViewId="0">
      <selection activeCell="G27" sqref="G27"/>
    </sheetView>
  </sheetViews>
  <sheetFormatPr defaultRowHeight="14.4"/>
  <sheetData>
    <row r="1" spans="2:18" ht="21">
      <c r="B1" s="34"/>
      <c r="C1" s="50" t="s">
        <v>23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2:18" ht="15" thickBot="1"/>
    <row r="3" spans="2:18" ht="18.600000000000001" thickBot="1">
      <c r="G3" s="42" t="s">
        <v>21</v>
      </c>
      <c r="H3" s="47" t="s">
        <v>20</v>
      </c>
      <c r="I3" s="48"/>
      <c r="J3" s="49"/>
      <c r="K3" s="47" t="s">
        <v>15</v>
      </c>
      <c r="L3" s="48"/>
      <c r="M3" s="48"/>
      <c r="N3" s="49"/>
      <c r="O3" s="44" t="s">
        <v>12</v>
      </c>
      <c r="P3" s="45"/>
      <c r="Q3" s="45"/>
      <c r="R3" s="46"/>
    </row>
    <row r="4" spans="2:18">
      <c r="B4" s="32" t="s">
        <v>8</v>
      </c>
      <c r="C4" s="10" t="s">
        <v>4</v>
      </c>
      <c r="D4" s="11" t="s">
        <v>0</v>
      </c>
      <c r="E4" s="11" t="s">
        <v>2</v>
      </c>
      <c r="F4" s="11" t="s">
        <v>7</v>
      </c>
      <c r="G4" s="11" t="s">
        <v>19</v>
      </c>
      <c r="H4" s="17" t="s">
        <v>9</v>
      </c>
      <c r="I4" s="22" t="s">
        <v>3</v>
      </c>
      <c r="J4" s="35" t="s">
        <v>10</v>
      </c>
      <c r="K4" s="6" t="s">
        <v>13</v>
      </c>
      <c r="L4" s="3" t="s">
        <v>16</v>
      </c>
      <c r="M4" s="2" t="s">
        <v>14</v>
      </c>
      <c r="N4" s="9" t="s">
        <v>17</v>
      </c>
      <c r="O4" s="6" t="s">
        <v>13</v>
      </c>
      <c r="P4" s="3" t="s">
        <v>18</v>
      </c>
      <c r="Q4" s="2" t="s">
        <v>14</v>
      </c>
      <c r="R4" s="9" t="s">
        <v>17</v>
      </c>
    </row>
    <row r="5" spans="2:18" ht="15" thickBot="1">
      <c r="B5" s="33">
        <v>9.8000000000000007</v>
      </c>
      <c r="C5" s="18">
        <v>0.88</v>
      </c>
      <c r="D5" s="12">
        <v>0.2</v>
      </c>
      <c r="E5" s="12">
        <v>1</v>
      </c>
      <c r="F5" s="19">
        <f>SQRT(2*g*h1_)</f>
        <v>4.1530711527735713</v>
      </c>
      <c r="G5" s="12">
        <v>0.61</v>
      </c>
      <c r="H5" s="36">
        <f>SQRT(2*g*(h3_-0.02))</f>
        <v>3.4005881844175132</v>
      </c>
      <c r="I5" s="41">
        <f>SQRT(2*g*h3_)</f>
        <v>3.4577449298639715</v>
      </c>
      <c r="J5" s="38">
        <f>SQRT(2*g*(h3_+0.02))</f>
        <v>3.5139721114431173</v>
      </c>
      <c r="K5" s="7">
        <f>m2_*v2_</f>
        <v>4.1530711527735713</v>
      </c>
      <c r="L5" s="4">
        <f>(m1_+m2_)*vf_min</f>
        <v>4.0807058213010157</v>
      </c>
      <c r="M5" s="14">
        <f>(m1_+m2_)*vf</f>
        <v>4.1492939158367657</v>
      </c>
      <c r="N5" s="15">
        <f>(m1_+m2_)*vf_Max</f>
        <v>4.2167665337317404</v>
      </c>
      <c r="O5" s="7">
        <f>m2_*v2_^2/2</f>
        <v>8.6240000000000006</v>
      </c>
      <c r="P5" s="4">
        <f>(m1_+m2_)*vf_min^2/2</f>
        <v>6.9383999999999988</v>
      </c>
      <c r="Q5" s="14">
        <f>(m1_+m2_)*vf^2/2</f>
        <v>7.1736000000000004</v>
      </c>
      <c r="R5" s="15">
        <f>(m1_+m2_)*vf_Max^2/2</f>
        <v>7.4087999999999994</v>
      </c>
    </row>
    <row r="6" spans="2:18">
      <c r="C6" s="18">
        <v>2</v>
      </c>
      <c r="D6" s="12">
        <v>0.1</v>
      </c>
      <c r="E6" s="12">
        <v>1</v>
      </c>
      <c r="F6" s="19">
        <f>SQRT(2*g*h1_)</f>
        <v>6.2609903369994111</v>
      </c>
      <c r="G6" s="12">
        <v>1.63</v>
      </c>
      <c r="H6" s="36">
        <f>SQRT(2*g*(h3_-0.02))</f>
        <v>5.6174727413668863</v>
      </c>
      <c r="I6" s="41">
        <f>SQRT(2*g*h3_)</f>
        <v>5.6522561866921777</v>
      </c>
      <c r="J6" s="38">
        <f>SQRT(2*g*(h3_+0.02))</f>
        <v>5.6868268832451729</v>
      </c>
      <c r="K6" s="7">
        <f>m2_*v2_</f>
        <v>6.2609903369994111</v>
      </c>
      <c r="L6" s="4">
        <f>(m1_+m2_)*vf_min</f>
        <v>6.1792200155035752</v>
      </c>
      <c r="M6" s="14">
        <f>(m1_+m2_)*vf</f>
        <v>6.2174818053613956</v>
      </c>
      <c r="N6" s="15">
        <f>(m1_+m2_)*vf_Max</f>
        <v>6.2555095715696911</v>
      </c>
      <c r="O6" s="7">
        <f>m2_*v2_^2/2</f>
        <v>19.600000000000001</v>
      </c>
      <c r="P6" s="4">
        <f>(m1_+m2_)*vf_min^2/2</f>
        <v>17.355800000000002</v>
      </c>
      <c r="Q6" s="14">
        <f>(m1_+m2_)*vf^2/2</f>
        <v>17.571400000000001</v>
      </c>
      <c r="R6" s="15">
        <f>(m1_+m2_)*vf_Max^2/2</f>
        <v>17.787000000000006</v>
      </c>
    </row>
    <row r="7" spans="2:18">
      <c r="C7" s="18">
        <v>1.38</v>
      </c>
      <c r="D7" s="12">
        <v>0.5</v>
      </c>
      <c r="E7" s="12">
        <v>0.5</v>
      </c>
      <c r="F7" s="19">
        <f>SQRT(2*g*h1_)</f>
        <v>5.2007691738818789</v>
      </c>
      <c r="G7" s="12">
        <v>0.37</v>
      </c>
      <c r="H7" s="36">
        <f>SQRT(2*g*(h3_-0.02))</f>
        <v>2.6191601707417589</v>
      </c>
      <c r="I7" s="41">
        <f>SQRT(2*g*h3_)</f>
        <v>2.6929537686339886</v>
      </c>
      <c r="J7" s="38">
        <f>SQRT(2*g*(h3_+0.02))</f>
        <v>2.7647784721384099</v>
      </c>
      <c r="K7" s="7">
        <f>m2_*v2_</f>
        <v>2.6003845869409394</v>
      </c>
      <c r="L7" s="4">
        <f>(m1_+m2_)*vf_min</f>
        <v>2.6191601707417589</v>
      </c>
      <c r="M7" s="14">
        <f>(m1_+m2_)*vf</f>
        <v>2.6929537686339886</v>
      </c>
      <c r="N7" s="15">
        <f>(m1_+m2_)*vf_Max</f>
        <v>2.7647784721384099</v>
      </c>
      <c r="O7" s="7">
        <f>m2_*v2_^2/2</f>
        <v>6.7620000000000005</v>
      </c>
      <c r="P7" s="4">
        <f>(m1_+m2_)*vf_min^2/2</f>
        <v>3.4299999999999997</v>
      </c>
      <c r="Q7" s="14">
        <f>(m1_+m2_)*vf^2/2</f>
        <v>3.6260000000000008</v>
      </c>
      <c r="R7" s="15">
        <f>(m1_+m2_)*vf_Max^2/2</f>
        <v>3.8220000000000001</v>
      </c>
    </row>
    <row r="8" spans="2:18">
      <c r="C8" s="18"/>
      <c r="D8" s="12"/>
      <c r="E8" s="12"/>
      <c r="F8" s="19"/>
      <c r="G8" s="12"/>
      <c r="H8" s="36"/>
      <c r="I8" s="27"/>
      <c r="J8" s="39"/>
      <c r="K8" s="7"/>
      <c r="L8" s="4"/>
      <c r="M8" s="14"/>
      <c r="N8" s="15"/>
      <c r="O8" s="7"/>
      <c r="P8" s="4"/>
      <c r="Q8" s="14"/>
      <c r="R8" s="15"/>
    </row>
    <row r="9" spans="2:18">
      <c r="C9" s="18"/>
      <c r="D9" s="12"/>
      <c r="E9" s="12"/>
      <c r="F9" s="19"/>
      <c r="G9" s="12"/>
      <c r="H9" s="36"/>
      <c r="I9" s="27"/>
      <c r="J9" s="39"/>
      <c r="K9" s="7"/>
      <c r="L9" s="4"/>
      <c r="M9" s="14"/>
      <c r="N9" s="15"/>
      <c r="O9" s="7"/>
      <c r="P9" s="4"/>
      <c r="Q9" s="14"/>
      <c r="R9" s="15"/>
    </row>
    <row r="10" spans="2:18">
      <c r="C10" s="18"/>
      <c r="D10" s="12"/>
      <c r="E10" s="12"/>
      <c r="F10" s="19"/>
      <c r="G10" s="12"/>
      <c r="H10" s="36"/>
      <c r="I10" s="27"/>
      <c r="J10" s="39"/>
      <c r="K10" s="7"/>
      <c r="L10" s="4"/>
      <c r="M10" s="14"/>
      <c r="N10" s="15"/>
      <c r="O10" s="7"/>
      <c r="P10" s="4"/>
      <c r="Q10" s="14"/>
      <c r="R10" s="15"/>
    </row>
    <row r="11" spans="2:18">
      <c r="C11" s="18"/>
      <c r="D11" s="12"/>
      <c r="E11" s="12"/>
      <c r="F11" s="19"/>
      <c r="G11" s="12"/>
      <c r="H11" s="36"/>
      <c r="I11" s="27"/>
      <c r="J11" s="39"/>
      <c r="K11" s="7"/>
      <c r="L11" s="4"/>
      <c r="M11" s="14"/>
      <c r="N11" s="15"/>
      <c r="O11" s="7"/>
      <c r="P11" s="4"/>
      <c r="Q11" s="14"/>
      <c r="R11" s="15"/>
    </row>
    <row r="12" spans="2:18">
      <c r="C12" s="18"/>
      <c r="D12" s="12"/>
      <c r="E12" s="12"/>
      <c r="F12" s="19"/>
      <c r="G12" s="12"/>
      <c r="H12" s="36"/>
      <c r="I12" s="27"/>
      <c r="J12" s="39"/>
      <c r="K12" s="7"/>
      <c r="L12" s="4"/>
      <c r="M12" s="14"/>
      <c r="N12" s="15"/>
      <c r="O12" s="7"/>
      <c r="P12" s="4"/>
      <c r="Q12" s="14"/>
      <c r="R12" s="15"/>
    </row>
    <row r="13" spans="2:18">
      <c r="C13" s="18"/>
      <c r="D13" s="12"/>
      <c r="E13" s="12"/>
      <c r="F13" s="19"/>
      <c r="G13" s="12"/>
      <c r="H13" s="36"/>
      <c r="I13" s="27"/>
      <c r="J13" s="39"/>
      <c r="K13" s="7"/>
      <c r="L13" s="4"/>
      <c r="M13" s="14"/>
      <c r="N13" s="15"/>
      <c r="O13" s="7"/>
      <c r="P13" s="4"/>
      <c r="Q13" s="14"/>
      <c r="R13" s="15"/>
    </row>
    <row r="14" spans="2:18">
      <c r="C14" s="18"/>
      <c r="D14" s="12"/>
      <c r="E14" s="12"/>
      <c r="F14" s="19"/>
      <c r="G14" s="12"/>
      <c r="H14" s="36"/>
      <c r="I14" s="27"/>
      <c r="J14" s="39"/>
      <c r="K14" s="7"/>
      <c r="L14" s="4"/>
      <c r="M14" s="14"/>
      <c r="N14" s="15"/>
      <c r="O14" s="7"/>
      <c r="P14" s="4"/>
      <c r="Q14" s="14"/>
      <c r="R14" s="15"/>
    </row>
    <row r="15" spans="2:18">
      <c r="C15" s="18"/>
      <c r="D15" s="12"/>
      <c r="E15" s="12"/>
      <c r="F15" s="19"/>
      <c r="G15" s="12"/>
      <c r="H15" s="36"/>
      <c r="I15" s="27"/>
      <c r="J15" s="39"/>
      <c r="K15" s="7"/>
      <c r="L15" s="4"/>
      <c r="M15" s="14"/>
      <c r="N15" s="15"/>
      <c r="O15" s="7"/>
      <c r="P15" s="4"/>
      <c r="Q15" s="14"/>
      <c r="R15" s="15"/>
    </row>
    <row r="16" spans="2:18" ht="15" thickBot="1">
      <c r="C16" s="20"/>
      <c r="D16" s="13"/>
      <c r="E16" s="13"/>
      <c r="F16" s="21"/>
      <c r="G16" s="13"/>
      <c r="H16" s="37"/>
      <c r="I16" s="30"/>
      <c r="J16" s="40"/>
      <c r="K16" s="8"/>
      <c r="L16" s="1"/>
      <c r="M16" s="16"/>
      <c r="N16" s="5"/>
      <c r="O16" s="8"/>
      <c r="P16" s="1"/>
      <c r="Q16" s="16"/>
      <c r="R16" s="5"/>
    </row>
  </sheetData>
  <mergeCells count="4">
    <mergeCell ref="C1:R1"/>
    <mergeCell ref="K3:N3"/>
    <mergeCell ref="O3:R3"/>
    <mergeCell ref="H3:J3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23</vt:i4>
      </vt:variant>
    </vt:vector>
  </HeadingPairs>
  <TitlesOfParts>
    <vt:vector size="25" baseType="lpstr">
      <vt:lpstr>metodo1</vt:lpstr>
      <vt:lpstr>metodo2</vt:lpstr>
      <vt:lpstr>g</vt:lpstr>
      <vt:lpstr>metodo2!h1_</vt:lpstr>
      <vt:lpstr>h1_</vt:lpstr>
      <vt:lpstr>h2_</vt:lpstr>
      <vt:lpstr>h3_</vt:lpstr>
      <vt:lpstr>metodo2!m1_</vt:lpstr>
      <vt:lpstr>m1_</vt:lpstr>
      <vt:lpstr>metodo2!m2_</vt:lpstr>
      <vt:lpstr>m2_</vt:lpstr>
      <vt:lpstr>Qf</vt:lpstr>
      <vt:lpstr>QfM</vt:lpstr>
      <vt:lpstr>Qi</vt:lpstr>
      <vt:lpstr>s</vt:lpstr>
      <vt:lpstr>v1_</vt:lpstr>
      <vt:lpstr>metodo2!v2_</vt:lpstr>
      <vt:lpstr>v2_</vt:lpstr>
      <vt:lpstr>metodo2!vf</vt:lpstr>
      <vt:lpstr>vf</vt:lpstr>
      <vt:lpstr>metodo2!vf_Max</vt:lpstr>
      <vt:lpstr>vf_Max</vt:lpstr>
      <vt:lpstr>metodo2!vf_min</vt:lpstr>
      <vt:lpstr>vf_min</vt:lpstr>
      <vt:lpstr>vfm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D!akov RePack</cp:lastModifiedBy>
  <dcterms:created xsi:type="dcterms:W3CDTF">2016-04-14T16:38:38Z</dcterms:created>
  <dcterms:modified xsi:type="dcterms:W3CDTF">2016-04-19T14:58:02Z</dcterms:modified>
</cp:coreProperties>
</file>